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<sst xmlns="http://schemas.openxmlformats.org/spreadsheetml/2006/main" count="2585" uniqueCount="1632">
  <si>
    <t>Навіс (умивальник)</t>
  </si>
  <si>
    <t>Батюка, 7</t>
  </si>
  <si>
    <t>вул.Яворського 7</t>
  </si>
  <si>
    <t xml:space="preserve">вул. Яворського </t>
  </si>
  <si>
    <t>вул.Воздвиженська 5А</t>
  </si>
  <si>
    <t>вул.Московська 6а</t>
  </si>
  <si>
    <t>Автозаправка</t>
  </si>
  <si>
    <t>Модульний склад "Ангар"</t>
  </si>
  <si>
    <t>Теплий склад</t>
  </si>
  <si>
    <t>20. Відділ з питань фізичної культури та спорту Ніжинської міської ради Чернігівської області</t>
  </si>
  <si>
    <t>Московська,21</t>
  </si>
  <si>
    <t>Успенська,2</t>
  </si>
  <si>
    <t>Кабінет гемодіалізу</t>
  </si>
  <si>
    <t>150м/п</t>
  </si>
  <si>
    <t>148м/п</t>
  </si>
  <si>
    <t>15м/п</t>
  </si>
  <si>
    <t>вул.Московська,21а</t>
  </si>
  <si>
    <t>Тепломережа від ТК-16 до вул.Набережна 17 (д\с №16)</t>
  </si>
  <si>
    <t>вул.Набережна 17</t>
  </si>
  <si>
    <t>вул.Гоголя 7</t>
  </si>
  <si>
    <t>Інституцький провулок</t>
  </si>
  <si>
    <t>Тепломережа від ТК-1 до гуртожитку №4 НДПУ</t>
  </si>
  <si>
    <t>вул.Воздвиженська</t>
  </si>
  <si>
    <t>вул. Березанська 8а</t>
  </si>
  <si>
    <t>вул.Березанська 5</t>
  </si>
  <si>
    <t xml:space="preserve">вул.Московська </t>
  </si>
  <si>
    <t>Тепломережа від ТК-17 до вул.Московська 26 (д\с 23)</t>
  </si>
  <si>
    <t>вул.Богушевича</t>
  </si>
  <si>
    <t xml:space="preserve">вул.Кутузова 12а </t>
  </si>
  <si>
    <t xml:space="preserve">вул.Березанська 8 </t>
  </si>
  <si>
    <t>вул.Березанська 8в</t>
  </si>
  <si>
    <t xml:space="preserve">вул. Московська </t>
  </si>
  <si>
    <t>вул.Московська 78</t>
  </si>
  <si>
    <t>вул.Матросова 4;6</t>
  </si>
  <si>
    <t>Тепломережа від ТК-4 до школи №16</t>
  </si>
  <si>
    <t>Тепломережа від ЦТП-6 до вул.Шевченко 83\1</t>
  </si>
  <si>
    <t>вул.Шевченко 83\1</t>
  </si>
  <si>
    <t>Тепломережа від ТК-17 до вул.Шевченко 83\2</t>
  </si>
  <si>
    <t>вул.Шевченко 83\2</t>
  </si>
  <si>
    <t>вул.Шевченко 83\3</t>
  </si>
  <si>
    <t>вул. Шевченко 83\4</t>
  </si>
  <si>
    <t>вул. Шевченко 89</t>
  </si>
  <si>
    <t xml:space="preserve">вул.Шевченко </t>
  </si>
  <si>
    <t>Тепломережа від ТК-22 до ТК-23 (ЦТП-6)</t>
  </si>
  <si>
    <t>вул. Шевченко 97</t>
  </si>
  <si>
    <t>Тепломережа від ТК-1 до вул.Л.Толстого 33б</t>
  </si>
  <si>
    <t>вул.Л.Толстого 33б</t>
  </si>
  <si>
    <t>Тепломережа від ТК-14 до вул.Шевченко 41</t>
  </si>
  <si>
    <t>вул.Шевченко 41</t>
  </si>
  <si>
    <t>вул.Батюка 1</t>
  </si>
  <si>
    <t>Тепломережа від ТК-4 до гуртожитків НДПУ .№1;2</t>
  </si>
  <si>
    <t>Тепломережа від ТК-19а до вул.Гоголя 16 (шк. №7)</t>
  </si>
  <si>
    <t xml:space="preserve">вул.Гоголя 16 </t>
  </si>
  <si>
    <t>Тепломережа від ТК-44 до школи № 1</t>
  </si>
  <si>
    <t>вул.Гребінки 4</t>
  </si>
  <si>
    <t>Тепломережа від вводу в гуртожиток НДПУ №1 до вул.Богуна 5 (д\с №12)</t>
  </si>
  <si>
    <t xml:space="preserve">вул.Богуна 5 </t>
  </si>
  <si>
    <t>1. Комунальний лікувально-профілактичний заклад "Ніжинська центральна міська лікарня ім. М.Галицького" Ніжинської міської ради Чернігівської області</t>
  </si>
  <si>
    <t>Тепломережа від ТК-2 до вул.Богушевича 1</t>
  </si>
  <si>
    <t>вул.Богушевича 1</t>
  </si>
  <si>
    <t>Тепломережа від ТК-69А до вул.Гоголя 7а</t>
  </si>
  <si>
    <t>вул.Гоголя 7а</t>
  </si>
  <si>
    <t>вул. Шевченко 4</t>
  </si>
  <si>
    <t>вул. Глібова 1</t>
  </si>
  <si>
    <t>Тепломережа від ТК-37 до вул.Овдїївська 7</t>
  </si>
  <si>
    <t>Тепломережа від ТК-21 до вул.Батюка 8,10(д\с№1), від ТК-51 до вул.Лащенко 2(д\с №2), від ТК-56 до вул.Б.Зосим 6</t>
  </si>
  <si>
    <t>вул.Батюка</t>
  </si>
  <si>
    <t>Тепломережа від ТК-37 до ж\б вул.Овдіївська 9</t>
  </si>
  <si>
    <t>Тепломережа від ТК-10 до вул.Глібова 1</t>
  </si>
  <si>
    <t>вул.Глібова 1</t>
  </si>
  <si>
    <t>Тепломережа від ТК-25 до ТК-26 (кот.Ніжатинська 18)</t>
  </si>
  <si>
    <t>вул.Ніжатинська</t>
  </si>
  <si>
    <t>Тепломережа від ТК-45 до вул.Гоголя 6</t>
  </si>
  <si>
    <t>вул.Гоголя 6</t>
  </si>
  <si>
    <t>Тепломережа від ТК-9 до вул.Успенська 2 (поліклініка)</t>
  </si>
  <si>
    <t>вул.Успенська 12</t>
  </si>
  <si>
    <t>Тепломережа від ТК-4 до станції швидкої допомоги</t>
  </si>
  <si>
    <t>вул.Московська</t>
  </si>
  <si>
    <t>вул.Шевченко 99</t>
  </si>
  <si>
    <t>Тепломережа від ТК-9 до вул.Шевченко 92а</t>
  </si>
  <si>
    <t>вул.Шевченко 92а</t>
  </si>
  <si>
    <t>Гараж на 2 бокса</t>
  </si>
  <si>
    <t>Тепломережа від ТК-1 до будівлі милосердя</t>
  </si>
  <si>
    <t>вул.Шевченко 99б; 99в</t>
  </si>
  <si>
    <t>Тепломережа від ЦТП-5 до вул.Шевченко 97б;97а;97в;97;74</t>
  </si>
  <si>
    <t>вул.Шевченко 97</t>
  </si>
  <si>
    <t>Тепломережа від ТК-9 до вул.Шевченко 92б</t>
  </si>
  <si>
    <t>вул.Шевченко 92б</t>
  </si>
  <si>
    <t>Тепломережа від ТК-6 до вул.Студентська 1,2 (мед.коледж)</t>
  </si>
  <si>
    <t>вул.Б.Хмельницького 1</t>
  </si>
  <si>
    <t>Тепломережа від ТК-45 до ж\д Гербеля 8</t>
  </si>
  <si>
    <t>вул.Гербеля 8</t>
  </si>
  <si>
    <t>вул.Поштова 13</t>
  </si>
  <si>
    <t>Тепломережа від ТК-38 а до ж\б вул.Незалежності 14,16</t>
  </si>
  <si>
    <t>вул.Незалежності 14</t>
  </si>
  <si>
    <t>Тепломережа від ТК-29 до ТК-12 кот.Ніжатинська 18</t>
  </si>
  <si>
    <t>вул.Успенська 3а</t>
  </si>
  <si>
    <t>Тнпломережа віж вул.Успенська 12 до ж\д Б.Хмельницького 18</t>
  </si>
  <si>
    <t>вул.Б.Хмельницького 18</t>
  </si>
  <si>
    <t>вул.Б.Хмельницького 16</t>
  </si>
  <si>
    <t>вул.Б.Хмельницького 14</t>
  </si>
  <si>
    <t>вул.Б.Хмельницького 20</t>
  </si>
  <si>
    <t>Тепломережа від ж\б по вул.Незалежності 14 до вул.Василівська 33 (школа №12)</t>
  </si>
  <si>
    <t>вул.Василівська 33</t>
  </si>
  <si>
    <t>Тепломережа від ТК-4а до СВПЧ-15 (адмін.будівля), ТК-29</t>
  </si>
  <si>
    <t>вул.Батюка 7а</t>
  </si>
  <si>
    <t>вул.Поштова 9</t>
  </si>
  <si>
    <t>вул.Успенська 1</t>
  </si>
  <si>
    <t>вул.Успенська 5</t>
  </si>
  <si>
    <t>вул. Ніжатинська 18</t>
  </si>
  <si>
    <t>Тепломережа від ТК-1 до вул.Синяківська 75а</t>
  </si>
  <si>
    <t>вул.Синяківська 75а</t>
  </si>
  <si>
    <t>Тепломережа від ТК-2 до вул Синяківська 75в</t>
  </si>
  <si>
    <t>вул Синяківська 75в</t>
  </si>
  <si>
    <t>Тепломережа від ТК-7 до ж\б вул.Шевченко 26</t>
  </si>
  <si>
    <t>вул.Шевченко 26</t>
  </si>
  <si>
    <t>Тепломережа від ТК-8 до ж\б вул.Шевченко 22</t>
  </si>
  <si>
    <t>вул.Шевченко 22</t>
  </si>
  <si>
    <t>Тепломережа від ТК-10 до вул.Шевченко 26а</t>
  </si>
  <si>
    <t>вул.Шевченко 26а</t>
  </si>
  <si>
    <t>Тепломережа до ж\б вул.Озерна 19</t>
  </si>
  <si>
    <t>вул.Озерна 19</t>
  </si>
  <si>
    <t>Тепломережа від ж\б по вул.Озерна 19 до вул.Озерна 23</t>
  </si>
  <si>
    <t>вул.Озерна 23</t>
  </si>
  <si>
    <t>Тепломережа від вул.Синяківська 75б до вул. Синяківська 75г</t>
  </si>
  <si>
    <t>вул. Синяківська 75</t>
  </si>
  <si>
    <t>Тепломережа від врізки до вул. Синяківська 75б</t>
  </si>
  <si>
    <t>вул. Синяківська 75б</t>
  </si>
  <si>
    <t>Тепломережа від ТК-3 до вул.Шевченко 99\1</t>
  </si>
  <si>
    <t>вул.Шевченко 99\1</t>
  </si>
  <si>
    <t xml:space="preserve"> Оренда майна</t>
  </si>
  <si>
    <t>4. Комунальне підприємство "Ніжинтеплоенерго"</t>
  </si>
  <si>
    <t>5. Комунальне підприємство "Ніжинське управління водопровідно-каналізаційного господарства"</t>
  </si>
  <si>
    <t xml:space="preserve">3. ТОВ "Ніжинтепломережі" (орендар), власник основних фондів - міська територіальна громада           </t>
  </si>
  <si>
    <t>2. Комунальне підприємство "Служба Єдиного Замовника"</t>
  </si>
  <si>
    <t>1. Комунальне підприємство "Оренда комунального майна"</t>
  </si>
  <si>
    <t>Тепломережа від котельні Ніжатинська 18 до ТК-38а</t>
  </si>
  <si>
    <t>вул.Ніжатинська 18</t>
  </si>
  <si>
    <t>Тепломережа від ЦТП №7 до ж\б вул.Шевченко 101</t>
  </si>
  <si>
    <t>вул.Шевченко 101</t>
  </si>
  <si>
    <t>вул. Шевченко 101а</t>
  </si>
  <si>
    <t>Тепломережа від ЦТП №7 до ж\б вул. Шевченко 101б</t>
  </si>
  <si>
    <t>вул. Шевченко 101б</t>
  </si>
  <si>
    <t xml:space="preserve">вул. Шевченко </t>
  </si>
  <si>
    <t>Тепломережа від школи №9 до ж\б вул.Шевченко 128</t>
  </si>
  <si>
    <t>вул.Шевченко 128</t>
  </si>
  <si>
    <t>вул. Коцюбинського 1</t>
  </si>
  <si>
    <t>Тепломережа від котельні до вул.Коцюбинського 7;9</t>
  </si>
  <si>
    <t>вул.Коцюбинського 7;9</t>
  </si>
  <si>
    <t>Тепломережа від ТК-2 до вул.Коцюбинського 1</t>
  </si>
  <si>
    <t>вул.Коцюбинського 1</t>
  </si>
  <si>
    <t>Тепломережа від ТК-3 до вул.Коцюбинського 5, від вул.Коцюбинського 9 до вул.Коцюбинського 11</t>
  </si>
  <si>
    <t>вул.Коцюбинського 5</t>
  </si>
  <si>
    <t>Тепломережа від котельні до вул.Богуна 14 (будинок школяра)</t>
  </si>
  <si>
    <t xml:space="preserve">вул.Богуна 14 </t>
  </si>
  <si>
    <t>Тепломережа від вул.Корчагіна 3 до вул.Корчагіна 1</t>
  </si>
  <si>
    <t xml:space="preserve">вул.Корчагіна </t>
  </si>
  <si>
    <t>Тепломережа від д\с №21 до вул.Шевченко 96б;96</t>
  </si>
  <si>
    <t>вул.Шевченко 96б;96</t>
  </si>
  <si>
    <t>Тепломережа від ТК-4а до вул.Шевченко 112\2</t>
  </si>
  <si>
    <t>Тепломережа від вул.Шевченко 112а до вул.Шевченко 112\3</t>
  </si>
  <si>
    <t>вул.Шевченко 112\3</t>
  </si>
  <si>
    <t xml:space="preserve">Тепломережа від вул.Корчагіна 1 до вул.Шевченко 128 </t>
  </si>
  <si>
    <t>Тепломережа від ЦТП-1 до електроцеху</t>
  </si>
  <si>
    <t>Тепломережа відТК-3 до ТК-4; від вул.Шевченко 104\3 до вул.Шевченко 104\1;104\2</t>
  </si>
  <si>
    <t>Тепломережа від ТК-1 до ж\б вул.Об"їжджа 120/2</t>
  </si>
  <si>
    <t>Тепломережа від врізки до ж\б вул.Незалежності 9</t>
  </si>
  <si>
    <t xml:space="preserve">Міський методичний кабінет </t>
  </si>
  <si>
    <t>вул.Незалежності 9</t>
  </si>
  <si>
    <t>Тепломережа від ТК-21 до ж\б вул.Незалежності 34</t>
  </si>
  <si>
    <t>вул.Незалежності 34</t>
  </si>
  <si>
    <t>Тепломережа від вул.Незалежності 19 до вул.Незалежності 21/5</t>
  </si>
  <si>
    <t xml:space="preserve">вул.Незалежності </t>
  </si>
  <si>
    <t>Тепломережа від ТК-7 до ж\б вул.Незалежності 46</t>
  </si>
  <si>
    <t>вул.Незалежності 46</t>
  </si>
  <si>
    <t>Тепломережа від ж\б вул.Незалежності 46 до ж\б вул.Незалежності 46а</t>
  </si>
  <si>
    <t>вул.Незалежності 46а</t>
  </si>
  <si>
    <t xml:space="preserve">вул.Обїзджа </t>
  </si>
  <si>
    <t>вул.Незалежності 40; 40а</t>
  </si>
  <si>
    <t>Тепломережа від ТК-20а до ж\б вул.Незалежності 36, від ТК-12а до ж\б вул.Незалежності 31а, 33</t>
  </si>
  <si>
    <t xml:space="preserve">вул.Геологів 19а </t>
  </si>
  <si>
    <t>Тепломережа від ж/б вул Корчагіна 5 до магазину</t>
  </si>
  <si>
    <t xml:space="preserve">вул Корчагіна 5 </t>
  </si>
  <si>
    <t>Тепломережа від ТК-2 до вул.Г. Корчагіна 9</t>
  </si>
  <si>
    <t>вул.Г. Корчагіна 9</t>
  </si>
  <si>
    <t>Тепломережа від ТК-3 до вул.Корчагіна 7</t>
  </si>
  <si>
    <t>вул.Корчагіна 7</t>
  </si>
  <si>
    <t>вул.Корчагіна 5</t>
  </si>
  <si>
    <t>Тепломережа від ТК-6 до ж\б вул.Геологів 8</t>
  </si>
  <si>
    <t xml:space="preserve">вул.Прилуцька 133 </t>
  </si>
  <si>
    <t>вул.Прилуцька 133</t>
  </si>
  <si>
    <t xml:space="preserve">вул.Прилуцька </t>
  </si>
  <si>
    <t>вул.Шевченко 120</t>
  </si>
  <si>
    <t>Тепломережа від ТК-21 до вул.Шевченко 97д</t>
  </si>
  <si>
    <t>Тепломережа від ТК-23 до вул.Шевченко 97\2</t>
  </si>
  <si>
    <t>Тепломережа від ТК-23 до вул.Шевченко 97\1</t>
  </si>
  <si>
    <t>Тепломережа від гуртожитку НДПУ №3 до вул.Воздвиженська 1</t>
  </si>
  <si>
    <t xml:space="preserve">вул.Воздвиженська </t>
  </si>
  <si>
    <t>вул.Авіації 18</t>
  </si>
  <si>
    <t>Тепломережа по вул.Геологів та Авіації</t>
  </si>
  <si>
    <t>вул. Геологів</t>
  </si>
  <si>
    <t>Тепломережа від ТК-4 до ж\б вул.Шевченко 114\3, 114\4</t>
  </si>
  <si>
    <t>Тепломережа від ж\б вул.Шевченко 114\3 до ТК-5</t>
  </si>
  <si>
    <t>Тепломережа від ТК-5 до ж\б вул.Шевченко 114\2</t>
  </si>
  <si>
    <t>Тепломережа від ж\б вул.Шевченко 114/4 до вул.Шевченко 114\1</t>
  </si>
  <si>
    <t>вул.Космонавтів 21</t>
  </si>
  <si>
    <t>вул.Франко</t>
  </si>
  <si>
    <t>Т\мережа від ТК-5 до д\с №21</t>
  </si>
  <si>
    <t>Т\мережа від ТК-6 до д\с №9</t>
  </si>
  <si>
    <t>Тепломережа від ТК-7 до вул.Шевченко 110</t>
  </si>
  <si>
    <t>вул.Шевченко 110</t>
  </si>
  <si>
    <t>пл. І.Франка, 1</t>
  </si>
  <si>
    <t>Шаховий павільйон</t>
  </si>
  <si>
    <t>Т\мережа від ТК-8 до магазину "Прохолода"</t>
  </si>
  <si>
    <t>Тепломережа від ТК-44 до ТК-46 (кот.Ніжатинська 18)</t>
  </si>
  <si>
    <t xml:space="preserve">вул.Ніжатинська </t>
  </si>
  <si>
    <t>Т\мережа від ТК-4 до вул.Шевченко 118</t>
  </si>
  <si>
    <t>вул.Шевченко 118</t>
  </si>
  <si>
    <t>Т\мережа від ТК-2 до вул.Шевченко 120</t>
  </si>
  <si>
    <t>Тепломережа від ЦТП-2 до ТК-8</t>
  </si>
  <si>
    <t>Т\мережа від ТК-9 до АТС-3,5</t>
  </si>
  <si>
    <t>Т\мережа від ТК-3 до хореографічної школи</t>
  </si>
  <si>
    <t>Т\мережа від ТК-3 до школи №15</t>
  </si>
  <si>
    <t>Т\мережа від ТК-6 до магазину "Хліб"</t>
  </si>
  <si>
    <t>Т\мережа від ЦТП-3 до ТК-3</t>
  </si>
  <si>
    <t>Т\мережа від ТК-6 до ТК-12-А</t>
  </si>
  <si>
    <t>Т\мережа від ТК-5 до ТК-6</t>
  </si>
  <si>
    <t>Т\мережа від ТК-6 до вул.Незалежності 27</t>
  </si>
  <si>
    <t>вул.Незалежності 27</t>
  </si>
  <si>
    <t>Т\мережа від ТК-14 до вул.Незалежності 52</t>
  </si>
  <si>
    <t>вул.Незалежності 52</t>
  </si>
  <si>
    <t>Т\мережа від ТК-10 до вул.Незалежності 29</t>
  </si>
  <si>
    <t>вул.Незалежності 29</t>
  </si>
  <si>
    <t>Тепломережа від ТК-12а до ж\б вул.Незалежності 31а, вул.Незалежності 33</t>
  </si>
  <si>
    <t>вул.Незалежності 33</t>
  </si>
  <si>
    <t>Т\мережа від ТК до ПТУ-11</t>
  </si>
  <si>
    <t>вул. Незалежності</t>
  </si>
  <si>
    <t>Тепломережі від ж\б вул. Незалежності 46 до ж\б вул.Незалежності</t>
  </si>
  <si>
    <t>вул.Незалежності 44</t>
  </si>
  <si>
    <t>Т\мережа від ТК-4 до вул.Незалежності 23</t>
  </si>
  <si>
    <t>вул.Незалежності 23</t>
  </si>
  <si>
    <t>Т\мережа від ТК до ж\б по вул.Ніжатинська 29а</t>
  </si>
  <si>
    <t>вул.Філоненко</t>
  </si>
  <si>
    <t>Тепломережа від ТК-3а до центру Зайнятості</t>
  </si>
  <si>
    <t>Т\мережа від ТК-20-А до ТК-23 (ПТУ-35)</t>
  </si>
  <si>
    <t>вул. Об"їжджа, 119</t>
  </si>
  <si>
    <t>пл. Івана Франка, 1</t>
  </si>
  <si>
    <t>Глібова,5/1</t>
  </si>
  <si>
    <t>Куйбишева,15</t>
  </si>
  <si>
    <t>Шевченка, 99-є</t>
  </si>
  <si>
    <t>Т\мережа від ТК-12-А до вул.Незалежності 50-54</t>
  </si>
  <si>
    <t>вул.Незалежності 50-54</t>
  </si>
  <si>
    <t>Т\мережа від ТК-9 до вул.Шевченко 88</t>
  </si>
  <si>
    <t>вул.Шевченко 88</t>
  </si>
  <si>
    <t>Т\мережа від ТК-9 до вул.Шевченко 96-А</t>
  </si>
  <si>
    <t>вул.Шевченко 96-А</t>
  </si>
  <si>
    <t>Т\мережа від ТК-7 до вул.Шевченко 74-А</t>
  </si>
  <si>
    <t>вул.Шевченко 74-А</t>
  </si>
  <si>
    <t>Тепломережа від ТК-7 до ж\б III мікрорайону №12</t>
  </si>
  <si>
    <t>Т\мережа від школи №16 до теплиці</t>
  </si>
  <si>
    <t>вул.Синяківська</t>
  </si>
  <si>
    <t>Т\мережа від ТК-8 до школи №16 (ввод №2)</t>
  </si>
  <si>
    <t>Т\мережа від точки врізки ФОК</t>
  </si>
  <si>
    <t>Т\мережа від точки врізки до бібліотеки школи №9</t>
  </si>
  <si>
    <t>вул.Шевченко 103</t>
  </si>
  <si>
    <t>Т\мережа від ЦТП-7 до вул.Шевченко 99/2В</t>
  </si>
  <si>
    <t>вул.Шевченко 99/2В</t>
  </si>
  <si>
    <t>Т\мережа від точки врізки до вул.Шевченко 99А</t>
  </si>
  <si>
    <t>пл. І. Франка, 1</t>
  </si>
  <si>
    <t>вул. Революції, 5</t>
  </si>
  <si>
    <t>Спортзал</t>
  </si>
  <si>
    <t>Спортивний майданчик</t>
  </si>
  <si>
    <t>Табло</t>
  </si>
  <si>
    <t>вул.Шевченко 99А</t>
  </si>
  <si>
    <t>Т\мережа від ТК-5 до д\с №15</t>
  </si>
  <si>
    <t>Т\мережа від ЦТП-7 до д\с №17</t>
  </si>
  <si>
    <t>вул.Шевченко 99Г</t>
  </si>
  <si>
    <t>Т\мережа від ТК-9 до вул.Овдіївська 1</t>
  </si>
  <si>
    <t>вул.Овдіївська 1</t>
  </si>
  <si>
    <t>Т\мережа від ТК-35 до вул.Овдіївська 5</t>
  </si>
  <si>
    <t>вул.Овдіївська 5</t>
  </si>
  <si>
    <t>Т\мережа від ТК-10 до вул.Овдіївська 6</t>
  </si>
  <si>
    <t>вул.Овдіївська 6</t>
  </si>
  <si>
    <t>Т\мережа від ТК-9 до вул.Овдіївська 8</t>
  </si>
  <si>
    <t>вул.Овдіївська 8</t>
  </si>
  <si>
    <t>Т\мережа від ТК-13 до вул.Овдіївська 12/2</t>
  </si>
  <si>
    <t>вул.Овдіївська 12/2</t>
  </si>
  <si>
    <t xml:space="preserve">Будівля туалету </t>
  </si>
  <si>
    <t>вул Московська, 5-б</t>
  </si>
  <si>
    <t>Кунг</t>
  </si>
  <si>
    <t xml:space="preserve">Огорожа комунального ринку </t>
  </si>
  <si>
    <t xml:space="preserve">Повітряна лінія </t>
  </si>
  <si>
    <t xml:space="preserve">Сміттєзбірник </t>
  </si>
  <si>
    <t>Контейнери-ролети по вул. Подвойського ( 81 шт.)</t>
  </si>
  <si>
    <t xml:space="preserve">Комплекс кіосків та павільйонів Ніжинсільмаш </t>
  </si>
  <si>
    <t>вул Шевченка, 156-к</t>
  </si>
  <si>
    <t>Тепломережа від вузла ж\б вул.Овдіївська 17 до вул.Овдіївська 14</t>
  </si>
  <si>
    <t>вул.Овдіївська 14</t>
  </si>
  <si>
    <t>Тепломережа від ТК-14до вул.Поштова 7</t>
  </si>
  <si>
    <t>вул.Поштова 7</t>
  </si>
  <si>
    <t>Т\мережа від ТК-12 до вул.Овдіївська 17</t>
  </si>
  <si>
    <t>вул.Овдіївська 17</t>
  </si>
  <si>
    <t>Транзитнат\мережа по вул.Овдіївська 17-А до ж\б вул.Овдіївська</t>
  </si>
  <si>
    <t>вул.Овдіївська 17-А</t>
  </si>
  <si>
    <t>Тепломережа від ТК-5 до ТК-12 (Шевченко 4)</t>
  </si>
  <si>
    <t>Т\мережа від вул.Овдіївська 19 до вул.Овдіївська 19-А</t>
  </si>
  <si>
    <t>вул.Овдіївська 19-А</t>
  </si>
  <si>
    <t>Тепломережа від ТК-49А до вул.Глібова 3</t>
  </si>
  <si>
    <t>вул.Глібова 3-А</t>
  </si>
  <si>
    <t>Тепломережа від ТК-8 до ТК-27 (кот.Ніжатинська 18)</t>
  </si>
  <si>
    <t>Т\мережа від ТК-18 до вул.Глібова 5</t>
  </si>
  <si>
    <t>вул.Глібова 5</t>
  </si>
  <si>
    <t>Тепломережа від ТК-2 до вул.Шевченко 4-А (ввод №1)</t>
  </si>
  <si>
    <t>вул.Шевченко 4; 4-А</t>
  </si>
  <si>
    <t>Тепломережа від ТК-8 до вул.Шевченко 11, від ТК-2 до вул.Шевченко 4-А (ввод №2), від котельні до вул.Шевченко 4</t>
  </si>
  <si>
    <t>вул.Шевченко 11</t>
  </si>
  <si>
    <t>Т\мережа від ТК-2 до вул.Гоголя 2-А</t>
  </si>
  <si>
    <t>вул.Гоголя 2-А</t>
  </si>
  <si>
    <t>Т\мережа від ТК-1 до вул.Богушевича 4</t>
  </si>
  <si>
    <t>вул.Богушевича 4</t>
  </si>
  <si>
    <t>Т\мережа від ТК-16 до вул.Богушевича 6-А</t>
  </si>
  <si>
    <t>вул.Богушевича 6-А</t>
  </si>
  <si>
    <t>Т\мережа від ТК-44 до вул.Богушевича 12</t>
  </si>
  <si>
    <t>вул.Богушевича 12</t>
  </si>
  <si>
    <t>Т\мережа від ТК-49 до вул.Маяковського 1</t>
  </si>
  <si>
    <t>вул.Маяковського 1</t>
  </si>
  <si>
    <t>Т\мережа від ТК-54 до вул.Яворського 8-А</t>
  </si>
  <si>
    <t>вул.Яворського 8-А</t>
  </si>
  <si>
    <t>Т\мережа від ТК-63 до вул.Яворського13а</t>
  </si>
  <si>
    <t>вул.Яворського 13</t>
  </si>
  <si>
    <t>вул.Б.Зосим</t>
  </si>
  <si>
    <t>Т\мережа від ТК-18 до вул.Богушевича 8</t>
  </si>
  <si>
    <t>вул.Богушевича 8</t>
  </si>
  <si>
    <t>вул.Гоголя 8</t>
  </si>
  <si>
    <t>Т\мережа від ТК-17 до держархіву</t>
  </si>
  <si>
    <t>вул.Гребінки</t>
  </si>
  <si>
    <t>Т\мережа від ТК-6 до прокуратури</t>
  </si>
  <si>
    <t>вул.Овдіївська 2</t>
  </si>
  <si>
    <t>Тепломережа від точки врізки до вул.Батюка 14 (краєзнавчий музей)</t>
  </si>
  <si>
    <t>вул.Батюка 14</t>
  </si>
  <si>
    <t>Т\мережа від ТК-69 до вул.Яворського1</t>
  </si>
  <si>
    <t>вул.Яворського1</t>
  </si>
  <si>
    <t>Т\мережа від ТК-65 до вул.Гребінки 7</t>
  </si>
  <si>
    <t>вул.Гребінки 7</t>
  </si>
  <si>
    <t>Т\мережа від ТК-13 до гаражів по вул.Гоголя 6</t>
  </si>
  <si>
    <t>Т\мережа від ТК-17 до вул.Довженко 23</t>
  </si>
  <si>
    <t>вул.Довженко 23</t>
  </si>
  <si>
    <t>Т\мережа від ТК-18 до вул.Довженко 26</t>
  </si>
  <si>
    <t>вул.Довженко 26</t>
  </si>
  <si>
    <t>вул.Шевченко 57-А</t>
  </si>
  <si>
    <t>вул.Шевченко 59</t>
  </si>
  <si>
    <t>Тепломережа від ТК-9 до вул.Озерна 21</t>
  </si>
  <si>
    <t>вул.Озерна 21</t>
  </si>
  <si>
    <t>вул.Синяківська 49</t>
  </si>
  <si>
    <t>Тепломережа від котельні до вул.Шевченко 57а (судова адміністрація)</t>
  </si>
  <si>
    <t>Тепломережа від ТК-13 до вул.Гончарна 19а</t>
  </si>
  <si>
    <t>вул.Гончарна 19а</t>
  </si>
  <si>
    <t>Тепломережа від ж\б вул.Синяківська 57 до вул.Синяківська 49</t>
  </si>
  <si>
    <t>Тепломережа від котельні до вул.Шевченко 18</t>
  </si>
  <si>
    <t>вул.Шевченко 18</t>
  </si>
  <si>
    <t>Тепломережа від ТК-11 до вул.Шевченко 20</t>
  </si>
  <si>
    <t>вул.Шевченко 20</t>
  </si>
  <si>
    <t>Тепломережа від ТК-9 до вул.Шевченко 24</t>
  </si>
  <si>
    <t>вул.Шевченко 24</t>
  </si>
  <si>
    <t>Т\мережа від точки врізки до вул.Московська 54-А</t>
  </si>
  <si>
    <t>вул.Московська 54-А</t>
  </si>
  <si>
    <t>Т\мережа від ТК-6 до вул.Московська 54-В</t>
  </si>
  <si>
    <t>вул.Московська 54-В</t>
  </si>
  <si>
    <t>Т\мережа від точки врізки до вул.Московська 62</t>
  </si>
  <si>
    <t>вул.Московська 62</t>
  </si>
  <si>
    <t>Т\мережа від точки врізки до вул.Московська 64-А</t>
  </si>
  <si>
    <t>вул.Московська 64-А</t>
  </si>
  <si>
    <t>Т\мережа від точки врізки до вул.Березанська 6</t>
  </si>
  <si>
    <t>вул.Березанська 6</t>
  </si>
  <si>
    <t>Тепломережа від ТК-9 до вул.Березанська 8-Б</t>
  </si>
  <si>
    <t>вул.Березанська 8-Б, 15-А, 15-В, 40-А, 40-Б</t>
  </si>
  <si>
    <t>Тепломережа від ТК-6-В до вул.Березанська 11-Б</t>
  </si>
  <si>
    <t>вул.Березанська 11-Б</t>
  </si>
  <si>
    <t>Т\мережа від ТК-9 до вул.Московська 13-Г</t>
  </si>
  <si>
    <t>вул.Московська 13-Г</t>
  </si>
  <si>
    <t>Т\мережа від ТК-29 до вул.Кутузова 9</t>
  </si>
  <si>
    <t>вул.Кутузова 9</t>
  </si>
  <si>
    <t>Т\мережа від ТК-24 до вул.Кутузова 12</t>
  </si>
  <si>
    <t>вул.Кутузова 12</t>
  </si>
  <si>
    <t>вул.Кутузова 18</t>
  </si>
  <si>
    <t>Т\мережа від точки врізки до вул.Кутузова 22</t>
  </si>
  <si>
    <t>вул.Кутузова 22</t>
  </si>
  <si>
    <t>Т\мережа від ТК-25 до вул.Редькінська 15</t>
  </si>
  <si>
    <t>вул.Редькінська 15</t>
  </si>
  <si>
    <t>Т\мережа від точки врізки до вул.Редькінська 17</t>
  </si>
  <si>
    <t>вул.Редькінська 17</t>
  </si>
  <si>
    <t>Т\мережа від ТК-7 до вул.Редькінська 19</t>
  </si>
  <si>
    <t>вул.Редькінська 19</t>
  </si>
  <si>
    <t>Т\мережа від ТК-7 до вул.Редькінська 21</t>
  </si>
  <si>
    <t>вул.Редькінська 21</t>
  </si>
  <si>
    <t>Т\мережа від ТК-25 до вул.Редькінська 29</t>
  </si>
  <si>
    <t>вул.Редькінська 29</t>
  </si>
  <si>
    <t>Тепломережа від ТК-34адо вул.Московська 22</t>
  </si>
  <si>
    <t>вул.Московська 22</t>
  </si>
  <si>
    <t>Прилуцька,126</t>
  </si>
  <si>
    <t>Овдіївська,227</t>
  </si>
  <si>
    <t>Адміністративний корпус</t>
  </si>
  <si>
    <t>Тепломережа від ТК-18 до вул.Московська 20</t>
  </si>
  <si>
    <t>вул.Московська 20</t>
  </si>
  <si>
    <t>Тепломережа від точки врізки до кафе"Смак"</t>
  </si>
  <si>
    <t>вул.Московська 13а</t>
  </si>
  <si>
    <t>Тепломережа від ТК-17 до будинку по вул.Московська 24</t>
  </si>
  <si>
    <t>вул.Московська 24</t>
  </si>
  <si>
    <t>вул.Редькінська 5</t>
  </si>
  <si>
    <t>Т\мережа від точки врізки до вул.Редькінська 6-А</t>
  </si>
  <si>
    <t>вул.Редькінська 6-А</t>
  </si>
  <si>
    <t>Тепломережа від точки врізки до вул.Московська 11,13б,17,МВС,Дзержинського 36,38</t>
  </si>
  <si>
    <t>Т\мережа від УТ-17 до пр.Інститутський 1-Б</t>
  </si>
  <si>
    <t>пр.Інститутський 1-Б</t>
  </si>
  <si>
    <t>Т\мережа від УТ-20 до вул.Горького 2</t>
  </si>
  <si>
    <t>вул.Горького 2</t>
  </si>
  <si>
    <t>Тепломережа від ТК-12 до вул.Воздвиженська 9( музичної школи)</t>
  </si>
  <si>
    <t>вул.Воздвиженська 9-А</t>
  </si>
  <si>
    <t>Тепломережа від ТК-4а до гаражів</t>
  </si>
  <si>
    <t>вул.Богуна</t>
  </si>
  <si>
    <t>Т\мережа від ТК-4 до вул.Богуна 8</t>
  </si>
  <si>
    <t>Т\мережа від ТК-2 до Водоканалу</t>
  </si>
  <si>
    <t>Т\мережа від школи №4 до бібліотеки</t>
  </si>
  <si>
    <t>Тепломережа від ТК-15 до вул.Московська 5</t>
  </si>
  <si>
    <t>Т\мережа від ТК до вул.Московська 2-Б</t>
  </si>
  <si>
    <t>вул.Московська 2-Б</t>
  </si>
  <si>
    <t>Тепломережа від ТК-11 до пл.Заньковецької 4</t>
  </si>
  <si>
    <t>Тепломережа від котельні по вул.Ніжатинська 18 до ТК-1а</t>
  </si>
  <si>
    <t>Тепломережа від ТК-18до вул.Братів Зосим 10Б, від ТК-35 до вул.Московська 5Б</t>
  </si>
  <si>
    <t>вул.Братів Зосим</t>
  </si>
  <si>
    <t>Т\мережа від ТК до вул.Братів Зосим</t>
  </si>
  <si>
    <t>вул.Братив Зосим 7</t>
  </si>
  <si>
    <t>Тепломережа від ТК-12 до ТК-16 (Ніжатинська 18)</t>
  </si>
  <si>
    <t>Т\мережа від ТК до вул.Б.Хмельницького 2</t>
  </si>
  <si>
    <t>вул.Б.Хмельницького 2</t>
  </si>
  <si>
    <t>Т\мережа від ТК-16 до вул.Гербеля 7</t>
  </si>
  <si>
    <t>вул.Гербеля 7</t>
  </si>
  <si>
    <t>вул.Батюка 7</t>
  </si>
  <si>
    <t>Тепломережа від адмін.будівлі до ж\б вул.Студентська 2</t>
  </si>
  <si>
    <t>вул.Студентська 2</t>
  </si>
  <si>
    <t>Т\мережа від ТК до Будинку культури</t>
  </si>
  <si>
    <t>вул.Гоголя</t>
  </si>
  <si>
    <t>Управління освіти Ніжинської міської ради Чернігівської області</t>
  </si>
  <si>
    <t xml:space="preserve">4. Комунальний лікувально-профілактичний заклад "Ніжинський міський пологовий будинок" Ніжинської міської ради Чернігівської області"                                                                                   </t>
  </si>
  <si>
    <t>6. Управління культури і туризму Ніжинської міської ради</t>
  </si>
  <si>
    <t>11. Ніжинська міська централізована бібліотечна система Ніжинської міської ради Чернігівської області</t>
  </si>
  <si>
    <t>12. Виконавчий комітет Ніжинської міської ради Чернігівської області</t>
  </si>
  <si>
    <t>13. Управління праці та соціального захисту населення Ніжинської міської ради Чернігівської області</t>
  </si>
  <si>
    <t>14. Територіальний центр соціального обслуговування (надання соціальних послуг) Ніжинської міської ради Чернігівської області</t>
  </si>
  <si>
    <t>15. Ніжинський міський центр соціальних служб для молоді Ніжинської міської ради Чернігівської області</t>
  </si>
  <si>
    <t>16. Управління житлово-комунального господарства та будівництва Ніжинської міської ради Чернігівської області</t>
  </si>
  <si>
    <t>17.Фінансове управління Ніжинської міської ради Чернігівської області</t>
  </si>
  <si>
    <t>2. Комунальний лікувально-профілактичний медичний заклад "Ніжинська міська стоматологічна поліклініка" Ніжинської міської ради Чернігівської області</t>
  </si>
  <si>
    <t>3. Комунальний заклад "Ніжинський міський центр первинної медико-санітарної допомоги"</t>
  </si>
  <si>
    <t>Тепломережа від ТК-23 до пологового будинку</t>
  </si>
  <si>
    <t>01,01,80</t>
  </si>
  <si>
    <t>Тепломережа від ТК-11 до вул.Московська 72</t>
  </si>
  <si>
    <t>вул.Московська 72</t>
  </si>
  <si>
    <t>Т\мережа від ТК-вул.Студентська 5</t>
  </si>
  <si>
    <t>вул.Студентська 5</t>
  </si>
  <si>
    <t>Інфекційне відділення</t>
  </si>
  <si>
    <t>Адміністративне приміщення</t>
  </si>
  <si>
    <t>Травматологічне відділення</t>
  </si>
  <si>
    <t>Онкологічне відділення</t>
  </si>
  <si>
    <t>Очне та ЛОР відділення</t>
  </si>
  <si>
    <t>Будівля стаціонару ШВД</t>
  </si>
  <si>
    <t>Сарай ШВД</t>
  </si>
  <si>
    <t>Тепломережа від ТК-33 до вул.Б.Хмельницького 5</t>
  </si>
  <si>
    <t>вул.Б.Хмельницького 5</t>
  </si>
  <si>
    <t>Шекерогринівська, 88</t>
  </si>
  <si>
    <t>Огорожа біля музичної школи</t>
  </si>
  <si>
    <t>Будинок культури</t>
  </si>
  <si>
    <t>Художній відділ</t>
  </si>
  <si>
    <t>Громадська вбиральня</t>
  </si>
  <si>
    <t>Гоголя, 6</t>
  </si>
  <si>
    <t>Оренда майна</t>
  </si>
  <si>
    <t>Обїжджа, 120</t>
  </si>
  <si>
    <t>Будівля бухгалтерської школи</t>
  </si>
  <si>
    <t>Нежитлова будівля (гаражі)</t>
  </si>
  <si>
    <t>Нежитлова будівля (сарай)</t>
  </si>
  <si>
    <t>Шляхопровід</t>
  </si>
  <si>
    <t>Міст</t>
  </si>
  <si>
    <t>сквер ім. Гоголя</t>
  </si>
  <si>
    <t>Огорожа скверу ім. Гоголя</t>
  </si>
  <si>
    <t>Пам'ятник Моховому</t>
  </si>
  <si>
    <t>Пам'ятник Хайтовичу</t>
  </si>
  <si>
    <t>Гробниця</t>
  </si>
  <si>
    <t>Гробниця Крапив'янському</t>
  </si>
  <si>
    <t>Пам'ятник Лисянському</t>
  </si>
  <si>
    <t>Пам'ятник В.І. Леніну</t>
  </si>
  <si>
    <t>Воїнам-визволителям міста</t>
  </si>
  <si>
    <t>Воїнам</t>
  </si>
  <si>
    <t>Пам'ятник Міліції</t>
  </si>
  <si>
    <t>Огорожа навколо могил</t>
  </si>
  <si>
    <t>Пам'ятник Т.Г. Шевченку</t>
  </si>
  <si>
    <t>парк ім. Шевченка</t>
  </si>
  <si>
    <t>Пам'ятник М.Заньковецької</t>
  </si>
  <si>
    <t>Пам'ятний знак</t>
  </si>
  <si>
    <t>Трибуна</t>
  </si>
  <si>
    <t>Воїнам-афганцям</t>
  </si>
  <si>
    <t>Воїнам вітчизняної війни</t>
  </si>
  <si>
    <t>Колодязі</t>
  </si>
  <si>
    <t xml:space="preserve">Водопровід </t>
  </si>
  <si>
    <t xml:space="preserve">Зовнішній водопровід </t>
  </si>
  <si>
    <t>Дитячий майданчик</t>
  </si>
  <si>
    <t>ГОСПРОЗРАХУНКОВІ ОРГАНІЗАЦІЇ:</t>
  </si>
  <si>
    <t>РЕЄСТР НЕРУХОМОГО МАЙНА ТЕРИТОРІАЛЬНОЇ ГРОМАДИ МІСТА НІЖИНА</t>
  </si>
  <si>
    <t xml:space="preserve">ВСЬОГО: </t>
  </si>
  <si>
    <t>Хвіртка</t>
  </si>
  <si>
    <t>Насосна станція на Ніжин-озері</t>
  </si>
  <si>
    <t>вул.Прилуцька</t>
  </si>
  <si>
    <t xml:space="preserve">Нежитлове приміщення </t>
  </si>
  <si>
    <t>вул.Шевченко</t>
  </si>
  <si>
    <t>Паркан металевий</t>
  </si>
  <si>
    <t>вул. Воздвиженська</t>
  </si>
  <si>
    <t>вул. Небесної Сотні</t>
  </si>
  <si>
    <t>пл. Івана Франка</t>
  </si>
  <si>
    <t>вул.Об"їжджа</t>
  </si>
  <si>
    <t>вул. Паризької Комуни</t>
  </si>
  <si>
    <t>вул. Самокиша</t>
  </si>
  <si>
    <t>вул.Гастелло-Юності</t>
  </si>
  <si>
    <t>вул.Переяслівська, Декабристів</t>
  </si>
  <si>
    <t>вул.Декабристів,  Червневий</t>
  </si>
  <si>
    <t>Автобусна зупинка</t>
  </si>
  <si>
    <t>Газифікація, електрофікація</t>
  </si>
  <si>
    <t>73 секц.</t>
  </si>
  <si>
    <t>875м/п</t>
  </si>
  <si>
    <t>12 секц</t>
  </si>
  <si>
    <t>64 секц</t>
  </si>
  <si>
    <t>156п/м</t>
  </si>
  <si>
    <t>355 м</t>
  </si>
  <si>
    <t>393 м</t>
  </si>
  <si>
    <t>221 м</t>
  </si>
  <si>
    <t>472 м</t>
  </si>
  <si>
    <t>224 м</t>
  </si>
  <si>
    <t>450 м</t>
  </si>
  <si>
    <t>510 м</t>
  </si>
  <si>
    <t>2205,1м</t>
  </si>
  <si>
    <t>460 м</t>
  </si>
  <si>
    <t>1000 м</t>
  </si>
  <si>
    <t>542 м</t>
  </si>
  <si>
    <t>470 м</t>
  </si>
  <si>
    <t>250 м</t>
  </si>
  <si>
    <t>403 м</t>
  </si>
  <si>
    <t>504 м</t>
  </si>
  <si>
    <t>290 м</t>
  </si>
  <si>
    <t>690 м</t>
  </si>
  <si>
    <t>354 м</t>
  </si>
  <si>
    <t>630 м</t>
  </si>
  <si>
    <t>330 м</t>
  </si>
  <si>
    <t>308м/п</t>
  </si>
  <si>
    <t>1163 м</t>
  </si>
  <si>
    <t>950 м</t>
  </si>
  <si>
    <t>70 м</t>
  </si>
  <si>
    <t>474 м</t>
  </si>
  <si>
    <t>317 м</t>
  </si>
  <si>
    <t>953 м</t>
  </si>
  <si>
    <t>20000 м.</t>
  </si>
  <si>
    <t>Клуб "Ритм"</t>
  </si>
  <si>
    <t>Господарський корпус</t>
  </si>
  <si>
    <t>Стоматологічна поліклініка</t>
  </si>
  <si>
    <t>Паркан навколо бухгалтерської школи</t>
  </si>
  <si>
    <t>Огорожа парку культури</t>
  </si>
  <si>
    <t>Памятник М.В.Гоголя</t>
  </si>
  <si>
    <t>Троїцьке кладовище</t>
  </si>
  <si>
    <t>Партізанам</t>
  </si>
  <si>
    <t>пл. Гоголя</t>
  </si>
  <si>
    <t>Памятний знак Ліквідатори Чорнобильської катастрофи - Дзвони Чрнобиля</t>
  </si>
  <si>
    <t>Памятник Жертвам Голодомору</t>
  </si>
  <si>
    <t>вул.О.Вишні</t>
  </si>
  <si>
    <t xml:space="preserve">Котельня </t>
  </si>
  <si>
    <t>Ритуальний цех</t>
  </si>
  <si>
    <t xml:space="preserve">вул.Кунашівська-Бабушкіна </t>
  </si>
  <si>
    <t>вул. Пашківська</t>
  </si>
  <si>
    <t>Літня естрада</t>
  </si>
  <si>
    <t>Буфет "Буратіно"</t>
  </si>
  <si>
    <t>Службовий будинок з гаражем</t>
  </si>
  <si>
    <t xml:space="preserve">6. </t>
  </si>
  <si>
    <t>Приміщення хореографічної школи</t>
  </si>
  <si>
    <t>Об"їжджа, 119</t>
  </si>
  <si>
    <t>Огорожа біля хореографічної школи</t>
  </si>
  <si>
    <t>Приміщення музичної школи</t>
  </si>
  <si>
    <t>" Поштова станція"</t>
  </si>
  <si>
    <t>19. Міський центр фізичного здоров`я "Спорт для всіх" Ніжинської міської ради Чернігівської області</t>
  </si>
  <si>
    <t>Історичний та природи відділи</t>
  </si>
  <si>
    <t>Туалет цегляний</t>
  </si>
  <si>
    <t>Бібліотека ф.2</t>
  </si>
  <si>
    <t>Бібліотека ф.3</t>
  </si>
  <si>
    <t>пл. Заньковецької, 8</t>
  </si>
  <si>
    <t>Бібліотека ЦБС</t>
  </si>
  <si>
    <t>Овочесховище</t>
  </si>
  <si>
    <t>Сарай, котельня</t>
  </si>
  <si>
    <t xml:space="preserve"> з</t>
  </si>
  <si>
    <t>Овдіївська ,5</t>
  </si>
  <si>
    <t>Незалежності,40</t>
  </si>
  <si>
    <t>Шевченко,83/3</t>
  </si>
  <si>
    <t>Воздвиженська,185</t>
  </si>
  <si>
    <t>Біологічний кабінет</t>
  </si>
  <si>
    <t>Вбиральня цегляна</t>
  </si>
  <si>
    <t>Гоголя, 8</t>
  </si>
  <si>
    <t>Батюка, 16</t>
  </si>
  <si>
    <t>1976/1986</t>
  </si>
  <si>
    <t>Незалежності, 40-а</t>
  </si>
  <si>
    <t>Батюка, 8</t>
  </si>
  <si>
    <t>Поштова, 5</t>
  </si>
  <si>
    <t>Батюка, 6</t>
  </si>
  <si>
    <t>Батюка, 14</t>
  </si>
  <si>
    <t xml:space="preserve"> Богушевича,3</t>
  </si>
  <si>
    <t>ферма мосту МТ-55</t>
  </si>
  <si>
    <t>Тротуари</t>
  </si>
  <si>
    <t>Дороги</t>
  </si>
  <si>
    <t>Сквер Ветеран</t>
  </si>
  <si>
    <t>Дитяча поліклініка</t>
  </si>
  <si>
    <t>Доросла поліклініка</t>
  </si>
  <si>
    <t>Насосна станція</t>
  </si>
  <si>
    <t>Киснева станція</t>
  </si>
  <si>
    <t>Футбольне поле</t>
  </si>
  <si>
    <t>Літній танцмайданчик</t>
  </si>
  <si>
    <t>Учбовий корпус з ганком</t>
  </si>
  <si>
    <t>2008р.</t>
  </si>
  <si>
    <t xml:space="preserve">Ворота з хвірткою </t>
  </si>
  <si>
    <t xml:space="preserve">Гараж-склад </t>
  </si>
  <si>
    <t>Огорожа з хвіртками та ворота</t>
  </si>
  <si>
    <t>Ніжинська загальноосвітня школа І-ІІІ ступенів № 15 Ніжинської міської ради Чернігівської області / Позашкільний навчальний заклад Ніжинська дитячо-юнацька спортивна шахова школа Ніжинської міської ради Чернігівської області</t>
  </si>
  <si>
    <t>Ніжинська загальноосвітня школа І-ІІІ ступенів № 17 Ніжинської міської ради Чернігівської області</t>
  </si>
  <si>
    <t>Ніжинська загальноосвітня школа І-ІІІ ступенів № 1 Ніжинської міської ради Чернігівської області</t>
  </si>
  <si>
    <t>Ніжинська загальноосвітня школа І-ІІІ ступенів № 2 Ніжинської міської ради Чернігівської області</t>
  </si>
  <si>
    <t>Комендатура</t>
  </si>
  <si>
    <t>Вузол зв’язку</t>
  </si>
  <si>
    <t>Л.Толстого52Д</t>
  </si>
  <si>
    <t>Ніжинська гімназія № 3 Ніжинської міської ради Чернігівської області</t>
  </si>
  <si>
    <t>Ніжинська загальноосвітня школа І-ІІІ ступенів № 5 Ніжинської міської ради Чернігівської області</t>
  </si>
  <si>
    <t>Ніжинська загальноосвітня школа І-ІІІ ступенів № 6 Ніжинської міської ради Чернігівської області</t>
  </si>
  <si>
    <t>Ніжинська загальноосвітня школа І-ІІІ ступенів № 7 Ніжинської міської ради Чернігівської області</t>
  </si>
  <si>
    <t>Ніжинська загальноосвітня школа І-ІІІ ступенів № 9 Ніжинської міської ради Чернігівської області</t>
  </si>
  <si>
    <t>Ніжинська загальноосвітня школа І-ІІІ ступенів № 10 Ніжинської міської ради Чернігівської області</t>
  </si>
  <si>
    <t>Ніжинська загальноосвітня школа І-ІІ ступенів № 11 Ніжинської міської ради Чернігівської області</t>
  </si>
  <si>
    <t>1958     передано 01.03.2007р.</t>
  </si>
  <si>
    <t>Ніжинська загальноосвітня школа І-ІІ ступенів № 12 Ніжинської міської ради Чернігівської області</t>
  </si>
  <si>
    <t>Ніжинська загальноосвітня школа І-ІІІ ступенів № 13 Ніжинської міської ради Чернігівської області</t>
  </si>
  <si>
    <t>Дошкільний навчальний заклад загального розвитку дітей дитячий садок № 1 "Барвінок"Ніжинської міської ради Чернігівської області</t>
  </si>
  <si>
    <t xml:space="preserve">Будівля </t>
  </si>
  <si>
    <t>Дошкільний навчальний заклад дитячий садок № 2 "Зірочка" санаторного типу Ніжинської міської ради Чернігівської області</t>
  </si>
  <si>
    <t xml:space="preserve">Літній павільйон </t>
  </si>
  <si>
    <t>Дошкільний навчальний заклад ясла-садок № 4 "Казочка" загального розвитку дітей Ніжинської міської ради Чернігівської області</t>
  </si>
  <si>
    <t>Огорожа з воротами та хвіртками</t>
  </si>
  <si>
    <t>Дошкільний навчальний заклад загального розвитку дітей дитячий садок № 7 "Дзвіночок" Ніжинської міської ради Чернігівської області</t>
  </si>
  <si>
    <t>Огорожа дерев'яна 30м</t>
  </si>
  <si>
    <t>03.2013р.</t>
  </si>
  <si>
    <t>Дитячий навчальний заклад ясла-садок № 9 "Лілея" Ніжинської міської ради Чернігівської області</t>
  </si>
  <si>
    <t>Дошкільний навчальний заклад занального розвитку дітей ясла-садок № 12 "Ромашка" Ніжинської міської ради Чернігівської області</t>
  </si>
  <si>
    <t>Дошкільний навчальний заклад занального розвитку дітей ясла-садок № 13 "Берізка" Ніжинської міської ради Чернігівської області</t>
  </si>
  <si>
    <t>Дошкільний навчальний заклад ясла-садок загального розвитку дітей № 14 "Соколятко" Ніжинської міської ради Чернігівської області</t>
  </si>
  <si>
    <t>Дошкільний навчальний заклад комбінованого типу ясла-садок № 15 "Росинка" Ніжинської міської ради Чернігівської області</t>
  </si>
  <si>
    <t>Дошкільний навчальний заклад загального розвитку дітей ясла-садок № 16 "Оленка" Ніжинської міської ради Чернігівської області</t>
  </si>
  <si>
    <t>Дошкільний навчальний заклад комбінованого типу ясла-садок № 17 "Перлинка" Ніжинської міської ради Чернігівської області</t>
  </si>
  <si>
    <t>Сарай, погріб</t>
  </si>
  <si>
    <t>Дошкільний навчальний заклад комбінованого типу ясла-садок № 21 "Калинонька" Ніжинської міської ради Чернігівської області</t>
  </si>
  <si>
    <t>Дошкільний навчальний заклад загального розвитку дитей ясла-садок № 23 "Розвивайко" Ніжинської міської ради Чернігівської області</t>
  </si>
  <si>
    <t>Дошкільний навчальний заклад загального розвитку дитей ясла-садок № 25 "Зірочка" Ніжинської міської ради Чернігівської області</t>
  </si>
  <si>
    <t>Овочесховище-сарай</t>
  </si>
  <si>
    <t>Будівля "Карамболь"</t>
  </si>
  <si>
    <t>Огорожа бетонна з 36 секцій</t>
  </si>
  <si>
    <t>Ніжинська дитячо-юнацька спортивна футбольна школа Ніжинської міської ради Чернігівської області</t>
  </si>
  <si>
    <t>Ніжинська комплексна дитячо-юнацька спортивна школа Ніжинської міської ради Чернігівської області</t>
  </si>
  <si>
    <t>Ніжинська станція юних техніків Ніжинської міської ради Чернігівської області</t>
  </si>
  <si>
    <t>1965 / 1980</t>
  </si>
  <si>
    <t>Позашкільний навчальний заклад Центр туризму і краєзнавства учнівської молоді Ніжинської міської ради Чернігівської області</t>
  </si>
  <si>
    <t>Ніжинський Будинок дітей та юнацтва Ніжинської міської ради Чернігівської області</t>
  </si>
  <si>
    <t>Позаміський заклад оздоровлення та відпочинку ім. Я.П.Батюка Ніжинської міської ради Чернігівської області Ніжинський район</t>
  </si>
  <si>
    <t>Склад</t>
  </si>
  <si>
    <t>Московська, 20</t>
  </si>
  <si>
    <t>Складське приміщення</t>
  </si>
  <si>
    <t>Тротуар</t>
  </si>
  <si>
    <t>Частина нежитлового приміщення</t>
  </si>
  <si>
    <t>Глібова, 5/1</t>
  </si>
  <si>
    <t>Нежитлове приміщення</t>
  </si>
  <si>
    <t>Ажурні альтанки</t>
  </si>
  <si>
    <t>-</t>
  </si>
  <si>
    <t>Погріб</t>
  </si>
  <si>
    <t>Вбиральня</t>
  </si>
  <si>
    <t>вул. Шевченко</t>
  </si>
  <si>
    <t xml:space="preserve">Антивандальна огорожа </t>
  </si>
  <si>
    <t>вул.Чернігівська,</t>
  </si>
  <si>
    <t>Огорожа новорічної ялинки</t>
  </si>
  <si>
    <t>вул. Прилуцька</t>
  </si>
  <si>
    <t>вул. Московська</t>
  </si>
  <si>
    <t>вул. Попудренка</t>
  </si>
  <si>
    <t>вул. Коцюбинського</t>
  </si>
  <si>
    <t>Міст через р.Остер з вул.Орджонекідзе</t>
  </si>
  <si>
    <t>вул Гоголя</t>
  </si>
  <si>
    <t>вул. Шевченка</t>
  </si>
  <si>
    <t>вул.Овдіївська</t>
  </si>
  <si>
    <t>вул. Гоголя</t>
  </si>
  <si>
    <t>вул.Космонавтів</t>
  </si>
  <si>
    <t>вул. Космонавтів</t>
  </si>
  <si>
    <t>сквер ім. Заньковецької</t>
  </si>
  <si>
    <t>вул. Шевченка, 97</t>
  </si>
  <si>
    <t>вул Пушкіна</t>
  </si>
  <si>
    <t>вул. Широкомагерська</t>
  </si>
  <si>
    <t>вул. Гетьмана</t>
  </si>
  <si>
    <t>вул. Франка, ІІ №185-288</t>
  </si>
  <si>
    <t>вул. Гомельська</t>
  </si>
  <si>
    <t>вул.Овдіївська,№30,32</t>
  </si>
  <si>
    <t>вул. Пушкіна, №1-28</t>
  </si>
  <si>
    <t>вул. Рильєва</t>
  </si>
  <si>
    <t>8. "Ніжинська дитяча музична школа-початкового спеціалізованого мистецького навчального закладу Ніжинської міської ради Чернігівської області"</t>
  </si>
  <si>
    <t xml:space="preserve">9. Ніжинський міський Будинок культури </t>
  </si>
  <si>
    <t>10. "Ніжинський краєзнавчий музей ім. Спаського І.Г. Ніжинської міської ради Чернігівської області"</t>
  </si>
  <si>
    <t>вул. Євлашівська</t>
  </si>
  <si>
    <t xml:space="preserve">вул. Франка </t>
  </si>
  <si>
    <t xml:space="preserve">вул. Пушкіна </t>
  </si>
  <si>
    <t>вул.Франка ІІ</t>
  </si>
  <si>
    <t>вул. Однорядна</t>
  </si>
  <si>
    <t>вул.Л.Толстого, Липіврізька,Комунарів</t>
  </si>
  <si>
    <t>вул. Малишка</t>
  </si>
  <si>
    <t>вул.Бобрицька, Федерса, Резніченка</t>
  </si>
  <si>
    <t>вул.Воздвиженська,168-184</t>
  </si>
  <si>
    <t>вул.Польова</t>
  </si>
  <si>
    <t>вул.Пустовгара</t>
  </si>
  <si>
    <t>вул.Незалежності</t>
  </si>
  <si>
    <t>вул. Батюка</t>
  </si>
  <si>
    <t>вул.Овдіївська-Котовського</t>
  </si>
  <si>
    <t>вул. Московська,20</t>
  </si>
  <si>
    <t>вул. Богуна, 10</t>
  </si>
  <si>
    <t>вул.Московська,20</t>
  </si>
  <si>
    <t>Електромережі вул. освітлення</t>
  </si>
  <si>
    <t xml:space="preserve">Філіал </t>
  </si>
  <si>
    <t xml:space="preserve">Огорожа </t>
  </si>
  <si>
    <t>Спортивний майданчик 20*40</t>
  </si>
  <si>
    <t>Огорожа з хвірткою та ворота</t>
  </si>
  <si>
    <t>Пилорама</t>
  </si>
  <si>
    <t xml:space="preserve"> ВСЬОГО:</t>
  </si>
  <si>
    <t>ВСЬОГО:</t>
  </si>
  <si>
    <t>№ з/п</t>
  </si>
  <si>
    <t>Перелік інвентарних об"єктів нерухомого майна</t>
  </si>
  <si>
    <t>Адреса місцезнаходження</t>
  </si>
  <si>
    <t>Балансова вартість (грн.)</t>
  </si>
  <si>
    <t>Залишкова балансова вартість (грн.)</t>
  </si>
  <si>
    <t>Рік введеня в експлуатацію</t>
  </si>
  <si>
    <t>Площа</t>
  </si>
  <si>
    <t>Част.окремої одноп.будівлі</t>
  </si>
  <si>
    <t>Богуна, 10</t>
  </si>
  <si>
    <t>Оокрема будів. з підвал.</t>
  </si>
  <si>
    <t>Богушевича, 8</t>
  </si>
  <si>
    <t>Част.одноп.будівлі</t>
  </si>
  <si>
    <t>Част.однопов.будівлі</t>
  </si>
  <si>
    <t>Василівська, 75</t>
  </si>
  <si>
    <t>Част.прим.на І пов.2х пов.буд.</t>
  </si>
  <si>
    <t>Окрема одноповерх.будівля</t>
  </si>
  <si>
    <t>Гребінки, 14</t>
  </si>
  <si>
    <t>Гоголя, 13-а</t>
  </si>
  <si>
    <t>Част.ІІ поверх. будівлі на І та ІІ поверсі</t>
  </si>
  <si>
    <t>Гончарна, 19-а</t>
  </si>
  <si>
    <t>Част. однопов. Будівлі</t>
  </si>
  <si>
    <t>Московська, 1/4</t>
  </si>
  <si>
    <t>Част.одноп.буд.із підв. сарай</t>
  </si>
  <si>
    <t>Московська,6 в</t>
  </si>
  <si>
    <t>Част.2 х пов.буд.на І та ІІ пов</t>
  </si>
  <si>
    <t>Московська,3а</t>
  </si>
  <si>
    <t xml:space="preserve">Московська,22 а </t>
  </si>
  <si>
    <t>Окрема одноп.будів.з підв.</t>
  </si>
  <si>
    <t>Окрема 2 х пов.будів.</t>
  </si>
  <si>
    <t xml:space="preserve">Одноп.приб. до 5 ти пов.будівлі   </t>
  </si>
  <si>
    <t>Овдіївська, 5</t>
  </si>
  <si>
    <t>Част.прим.на І пов.2х пов.будівлі</t>
  </si>
  <si>
    <t>Овдіївська, 30</t>
  </si>
  <si>
    <t>Одноп.будівля</t>
  </si>
  <si>
    <t xml:space="preserve">Част. 2 х пов.буд.на І та ІІ п. </t>
  </si>
  <si>
    <t>Об"їжджа, 120</t>
  </si>
  <si>
    <t>Част.прим.на І пов.5 ти пов. будівлі</t>
  </si>
  <si>
    <t>Част.прим.однопов.буд.</t>
  </si>
  <si>
    <t>Окрема 1однопов.буд</t>
  </si>
  <si>
    <t>Прилуцька, 89-г</t>
  </si>
  <si>
    <t>Част.прим.на І пов.в 5 ти пов.будівлі</t>
  </si>
  <si>
    <t>Редькінська, 6а</t>
  </si>
  <si>
    <t xml:space="preserve">Окрема 2 х пов.буд.сарай,гар. </t>
  </si>
  <si>
    <t>Редькінська, 6</t>
  </si>
  <si>
    <t>Шевченка, 11/82</t>
  </si>
  <si>
    <t>Напівпідвальне приміщення</t>
  </si>
  <si>
    <t>Шевченка, 21 ж</t>
  </si>
  <si>
    <t>Част. прим. на І пов. в 5ти пов. будівлі</t>
  </si>
  <si>
    <t>Час.будів. І пов. в 5ти пов. будівлі</t>
  </si>
  <si>
    <t>Шевченка, 128/125</t>
  </si>
  <si>
    <t>Част. будів. на І та ІІ поверсі</t>
  </si>
  <si>
    <t>Прилуцька, 126</t>
  </si>
  <si>
    <t>Нежитлова будівля</t>
  </si>
  <si>
    <t>Березанська, 104 б</t>
  </si>
  <si>
    <t>Огорожа, метал.сітка</t>
  </si>
  <si>
    <t>Яворського, 3</t>
  </si>
  <si>
    <t>Нежитлова будівля з підвалом</t>
  </si>
  <si>
    <t>Двохповерхова будівля</t>
  </si>
  <si>
    <t>Огорожа з хвірткою</t>
  </si>
  <si>
    <t>Колодязь з бетонних труб</t>
  </si>
  <si>
    <t>Окрема двохповерхова будівля</t>
  </si>
  <si>
    <t>Міський голова</t>
  </si>
  <si>
    <t>Харчоблок</t>
  </si>
  <si>
    <t>Дитяче відділення</t>
  </si>
  <si>
    <t>Головний корпус</t>
  </si>
  <si>
    <t>Дворова уборна</t>
  </si>
  <si>
    <t>Льох</t>
  </si>
  <si>
    <t>Неврологічне відділення</t>
  </si>
  <si>
    <t>Будівля свинарника</t>
  </si>
  <si>
    <t>Склад матеріалів</t>
  </si>
  <si>
    <t>Бухгалтерія</t>
  </si>
  <si>
    <t>Морг</t>
  </si>
  <si>
    <t>Рентгенкабінет</t>
  </si>
  <si>
    <t>Гараж</t>
  </si>
  <si>
    <t>Сарай</t>
  </si>
  <si>
    <t>Лабораторія</t>
  </si>
  <si>
    <t>Водолікувальня</t>
  </si>
  <si>
    <t>Огорожа</t>
  </si>
  <si>
    <t>Будівля</t>
  </si>
  <si>
    <t>БЮДЖЕТНІ УСТАНОВИ:</t>
  </si>
  <si>
    <t>Додаток № 2</t>
  </si>
  <si>
    <t>Блок А</t>
  </si>
  <si>
    <t>Блок Б</t>
  </si>
  <si>
    <t>Блок В</t>
  </si>
  <si>
    <t>Асфальтові доріжки</t>
  </si>
  <si>
    <t>Огорожа з металевої сітки</t>
  </si>
  <si>
    <t>ВСЬОГО</t>
  </si>
  <si>
    <t>Учбовий корпус 1</t>
  </si>
  <si>
    <t>Учбовий корпус 2</t>
  </si>
  <si>
    <t>Філіал</t>
  </si>
  <si>
    <t>Майстерня</t>
  </si>
  <si>
    <t>Сарай - гараж</t>
  </si>
  <si>
    <t xml:space="preserve">Сарай </t>
  </si>
  <si>
    <t>Холодна прибудова</t>
  </si>
  <si>
    <t>Учбовий корпус</t>
  </si>
  <si>
    <t>Ворота металеві</t>
  </si>
  <si>
    <t>Котельня</t>
  </si>
  <si>
    <t>Їдальня</t>
  </si>
  <si>
    <t>Тамбур</t>
  </si>
  <si>
    <t>Тир</t>
  </si>
  <si>
    <t>Колодязь</t>
  </si>
  <si>
    <t>Теплиця</t>
  </si>
  <si>
    <t>Ворота</t>
  </si>
  <si>
    <t>Філія</t>
  </si>
  <si>
    <t>Прибудова</t>
  </si>
  <si>
    <t>Веранда</t>
  </si>
  <si>
    <t>Шевченка, 102</t>
  </si>
  <si>
    <t>Частина будівлі</t>
  </si>
  <si>
    <t>Будівля спортзала</t>
  </si>
  <si>
    <t>Будівля спорткомплекса</t>
  </si>
  <si>
    <t>Споруда спорткомплекса</t>
  </si>
  <si>
    <t>Спортивний майданчик зі штучним покриттям</t>
  </si>
  <si>
    <t>1967 / 2006</t>
  </si>
  <si>
    <t>Адміністративна будівля</t>
  </si>
  <si>
    <t>Огорожа з воротами</t>
  </si>
  <si>
    <t>8-м фінськіх будинків</t>
  </si>
  <si>
    <t>1980 / 2008</t>
  </si>
  <si>
    <t>1981 / 2008</t>
  </si>
  <si>
    <t>Кладова</t>
  </si>
  <si>
    <t>1982 / 2008</t>
  </si>
  <si>
    <t>1983 / 2008</t>
  </si>
  <si>
    <t>1984 / 2008</t>
  </si>
  <si>
    <t xml:space="preserve">Учбовий корпус </t>
  </si>
  <si>
    <t>Ворота з хвірткою металеві</t>
  </si>
  <si>
    <t>Сарай з погрібом</t>
  </si>
  <si>
    <t>Павільйон дерев'яний</t>
  </si>
  <si>
    <t>Огорожа ворота з хвірткою</t>
  </si>
  <si>
    <t>Ворота з хвірткою</t>
  </si>
  <si>
    <t>Огорожа, ворота з хвірткою</t>
  </si>
  <si>
    <t>Господарський блок (прачечна)</t>
  </si>
  <si>
    <t>Огорожа, ворота та хвіртка</t>
  </si>
  <si>
    <t xml:space="preserve">Майстерня </t>
  </si>
  <si>
    <t>Котельня, гараж, сарай</t>
  </si>
  <si>
    <t>Башта з артскважиною Рожновського</t>
  </si>
  <si>
    <t>18. Центр соціальної реабілітації дітей-інвалідів  Ніжинської міської ради Чернігівської області</t>
  </si>
  <si>
    <t>Гараж бокс1</t>
  </si>
  <si>
    <t>Гараж  бокс 2</t>
  </si>
  <si>
    <t>вул. Об"їжджа, 120</t>
  </si>
  <si>
    <t>Шевченка, 99 А</t>
  </si>
  <si>
    <t>Яворського,7</t>
  </si>
  <si>
    <t>Редькінська,6А</t>
  </si>
  <si>
    <t>Душева</t>
  </si>
  <si>
    <t>Озерна,21</t>
  </si>
  <si>
    <t>Московська 21</t>
  </si>
  <si>
    <t>Пральня, стерилізаційна</t>
  </si>
  <si>
    <t xml:space="preserve"> Успенська,2</t>
  </si>
  <si>
    <t xml:space="preserve">Відділення переливання крові </t>
  </si>
  <si>
    <t>Лабораторія, патанатомія</t>
  </si>
  <si>
    <t>Господарче приміщення</t>
  </si>
  <si>
    <t>Московська 21-а</t>
  </si>
  <si>
    <t>Успенська,8</t>
  </si>
  <si>
    <t>Дезкамера ШВД</t>
  </si>
  <si>
    <t>Шевченко 109/1</t>
  </si>
  <si>
    <t>Шевченко 109-Г</t>
  </si>
  <si>
    <t>Огорожа шиферна</t>
  </si>
  <si>
    <t>Огорожа з цегляними стовбами</t>
  </si>
  <si>
    <t>Огорожа дерев’яна ШВД</t>
  </si>
  <si>
    <t>Психдиспансер наркодиспансер</t>
  </si>
  <si>
    <t>Покровська ,18</t>
  </si>
  <si>
    <t>Покровська ,14"є"</t>
  </si>
  <si>
    <t>НЕЖИТЛОВІ БУДИНКИ ТА СПОРУДИ:</t>
  </si>
  <si>
    <t>Об’єкти ПРУ:</t>
  </si>
  <si>
    <t>Протирадіаційне приміщення</t>
  </si>
  <si>
    <t>ВСЬОГО РАЗОМ:</t>
  </si>
  <si>
    <t>м.Ніжин вул.Гребінки, 4</t>
  </si>
  <si>
    <t>м.Ніжин вул. Гребінки, 4</t>
  </si>
  <si>
    <t>м.Ніжин вул.Небесної сотні, 11</t>
  </si>
  <si>
    <t xml:space="preserve">Частина нежитлової будівлі </t>
  </si>
  <si>
    <t>м.Ніжин вул.Московська, 6а</t>
  </si>
  <si>
    <t>м.Ніжин пр.Федора Проценка, 6</t>
  </si>
  <si>
    <t>Огорожа, ворота</t>
  </si>
  <si>
    <t>м.Ніжин вул.Бобрицька, 2</t>
  </si>
  <si>
    <t>м.Ніжин вул.Воздвиженська, 72</t>
  </si>
  <si>
    <t>Спортивний зал</t>
  </si>
  <si>
    <t>Прибудова спортивного залу</t>
  </si>
  <si>
    <t>м.Ніжин вул.Воздвиженська, 72 м.Ніжин вул. Бобрицька, 2</t>
  </si>
  <si>
    <t>м.Ніжин вул.Воздвиженська, 72  м.Ніжин вул.Бобрицька, 2</t>
  </si>
  <si>
    <t>м.Ніжин вул.Шевченко, 56</t>
  </si>
  <si>
    <t>Хвіртка та ворота металеві</t>
  </si>
  <si>
    <t>Учбовий корпус, погріб</t>
  </si>
  <si>
    <t>м.Ніжин вул.Мигалівка, 15 (Куйбишева, 15)</t>
  </si>
  <si>
    <t>м.Ніжин вул.Гоголя, 15</t>
  </si>
  <si>
    <t>м.Ніжин вул.Гоголя, 13А</t>
  </si>
  <si>
    <t>Сарай, гараж</t>
  </si>
  <si>
    <t>Огорожа, хвіртка</t>
  </si>
  <si>
    <t>Ворота металеві з хвірткою</t>
  </si>
  <si>
    <t>м.Ніжин вул.Воздвиженська, 185</t>
  </si>
  <si>
    <t>Учбови корпус</t>
  </si>
  <si>
    <t>м.Ніжин вул.Шевченко, 103</t>
  </si>
  <si>
    <t>Спортзал "ФОК"</t>
  </si>
  <si>
    <t>18.04.1989р.   2007</t>
  </si>
  <si>
    <t>м.Ніжин вул.Московська, 54</t>
  </si>
  <si>
    <t>08.2012р.</t>
  </si>
  <si>
    <t>м.Ніжин вул.Євлашівська, 73</t>
  </si>
  <si>
    <t>Холодна пристройка</t>
  </si>
  <si>
    <t>Установка блочно-модульної котельні для тепло забезпечення потужністю 100кВт</t>
  </si>
  <si>
    <t>01.2013р.</t>
  </si>
  <si>
    <t>м.Ніжин вул.Франка, 22</t>
  </si>
  <si>
    <t>м.Ніжин вул.Василівська, 33</t>
  </si>
  <si>
    <t>м.Ніжин вул.Овдіївська, 227</t>
  </si>
  <si>
    <t>Музей</t>
  </si>
  <si>
    <t>м.Ніжин вул.Об'їжджа, 123</t>
  </si>
  <si>
    <t>Ніжинського навчально – виховного комплексу № 16 «ПРЕСТИЖ» Ніжинської міської ради Чернігівської області</t>
  </si>
  <si>
    <t>м.Ніжин 3-й мікрорайон,11</t>
  </si>
  <si>
    <t>м.Ніжин вул.Прилуцька, 162</t>
  </si>
  <si>
    <t>Будівля з погрібом</t>
  </si>
  <si>
    <t>м.Ніжин вул.Батюка, 10</t>
  </si>
  <si>
    <t>м.Ніжин вул.Кушакевичів, 2 (Лащенка, 2)</t>
  </si>
  <si>
    <t>07.2015р.</t>
  </si>
  <si>
    <t>м.Ніжин вул.Овдіївська, 42</t>
  </si>
  <si>
    <t>м.Ніжин вул.Успенська, 1-а</t>
  </si>
  <si>
    <t>Огорожа, хвіртка, ворота</t>
  </si>
  <si>
    <t>м.Ніжин вул.Шевченка, 102</t>
  </si>
  <si>
    <t>м.Ніжин вул.Богуна, 5</t>
  </si>
  <si>
    <t>м.Ніжин вул.Березанська, 12а</t>
  </si>
  <si>
    <t>м.Ніжин вул.Космонавтів, 44б</t>
  </si>
  <si>
    <t>Альтанка</t>
  </si>
  <si>
    <t>09.2015р.</t>
  </si>
  <si>
    <t>Павільйон</t>
  </si>
  <si>
    <t>м.Ніжин вул.Шевченка, 158</t>
  </si>
  <si>
    <t>м.Ніжин вул.Набережна, 19а</t>
  </si>
  <si>
    <t>Погреб</t>
  </si>
  <si>
    <t>м.Ніжин вул.Шевченка, 99-З</t>
  </si>
  <si>
    <t>м.Ніжин вул.Шевченка, 102-А</t>
  </si>
  <si>
    <t>Тіньовий навіс</t>
  </si>
  <si>
    <t>12.2016р</t>
  </si>
  <si>
    <t>м.Ніжин вул.Московська, 26</t>
  </si>
  <si>
    <t>м.Ніжин вул.Прилуцька, 160</t>
  </si>
  <si>
    <t>Огорожа хвіртка та ворота</t>
  </si>
  <si>
    <t>м.Ніжин вул.Купецька, 13</t>
  </si>
  <si>
    <t xml:space="preserve">м.Ніжин вул.Шевченка, 97Е </t>
  </si>
  <si>
    <t>06.2013р.</t>
  </si>
  <si>
    <t>м.Ніжин вул.Шевченка, 99Є</t>
  </si>
  <si>
    <t>04.2013р.</t>
  </si>
  <si>
    <t xml:space="preserve">Огорожа бетонна з 21 секції </t>
  </si>
  <si>
    <t>Ніжинський р-н с. Ніжинське вул. Овдіївська,198е</t>
  </si>
  <si>
    <t>м.Ніжин вул.Братів Зосим, 6</t>
  </si>
  <si>
    <t>Частина будівлі                (карате-до)</t>
  </si>
  <si>
    <t>м.Ніжин вул.Об'їжджа, 120</t>
  </si>
  <si>
    <t>м.Ніжин вул.Шевченка, 103а</t>
  </si>
  <si>
    <t>м.Ніжин вул.Овдіївська, 31</t>
  </si>
  <si>
    <t>м.Ніжин вул.Овдіївська, 31А</t>
  </si>
  <si>
    <t>м.Ніжин вул.Овдіївська, 29А</t>
  </si>
  <si>
    <t>м.Ніжин вул.Богуна, 14б</t>
  </si>
  <si>
    <t>Частина приміщення клуб " Радуга "</t>
  </si>
  <si>
    <t>м.Ніжин вул.Московська, 15В / 77</t>
  </si>
  <si>
    <t>Ніжинський р-н с. Вертіївка вул. Лесі Українки, 122а (вул. Черваних - Партизан, 122а)</t>
  </si>
  <si>
    <t>Вооружейка</t>
  </si>
  <si>
    <t xml:space="preserve">Ніжинська загальноосвітня школа І-ІІІ ступенів № 15 Ніжинської міської ради Чернігівської області </t>
  </si>
  <si>
    <t>вул.Космонавтів,18а</t>
  </si>
  <si>
    <t>вул.Чернігівська,128</t>
  </si>
  <si>
    <t>Адмін.будівля</t>
  </si>
  <si>
    <t>Гараж-майстерня</t>
  </si>
  <si>
    <t xml:space="preserve">Погріб </t>
  </si>
  <si>
    <t>Цех різки каменю</t>
  </si>
  <si>
    <t>Диспетчерська</t>
  </si>
  <si>
    <t>Полігон твердих побутових відходів</t>
  </si>
  <si>
    <t>Громадський туалет</t>
  </si>
  <si>
    <t>вул.Яворського,3а</t>
  </si>
  <si>
    <t>вул.Прилуцька,89А</t>
  </si>
  <si>
    <t>Част.2хпов.буд.на І та ІІ пов.з підвалом</t>
  </si>
  <si>
    <t>Московська,78б</t>
  </si>
  <si>
    <t>Кушакевичів,7</t>
  </si>
  <si>
    <t>Покровська, 8/66</t>
  </si>
  <si>
    <t>Покровська, 18</t>
  </si>
  <si>
    <t>Академіка Амосова, 14-а</t>
  </si>
  <si>
    <t>Шевченка, 96-б/1</t>
  </si>
  <si>
    <t>Шевченко, 128/121</t>
  </si>
  <si>
    <t>Частина однопов.будівлі</t>
  </si>
  <si>
    <t>Л.Толсього, 52а</t>
  </si>
  <si>
    <t>Асфальтове покриття № 4</t>
  </si>
  <si>
    <t>Асфальтове покриття № 5</t>
  </si>
  <si>
    <t>Асфальтове покриття № 6</t>
  </si>
  <si>
    <t>Асфальтове покриття №7</t>
  </si>
  <si>
    <t>Асфальтове покриття № 8</t>
  </si>
  <si>
    <t>Естакада (Л)</t>
  </si>
  <si>
    <t>Недобудована лаболаторія</t>
  </si>
  <si>
    <t xml:space="preserve">Гараж </t>
  </si>
  <si>
    <t>Сарай  В</t>
  </si>
  <si>
    <t>Сарай  Б</t>
  </si>
  <si>
    <t>Козача, 3</t>
  </si>
  <si>
    <t>Космонавтів,52/1</t>
  </si>
  <si>
    <t>Воздвиженська, 9А</t>
  </si>
  <si>
    <t>Шевченко, 12А</t>
  </si>
  <si>
    <t>Касовий павільон</t>
  </si>
  <si>
    <t>вул.Полковника Розумовського, 5 (вул.Революції, 5)</t>
  </si>
  <si>
    <t>Основний корпус</t>
  </si>
  <si>
    <t>2 010р.</t>
  </si>
  <si>
    <t>Трибуни 2 шт.</t>
  </si>
  <si>
    <t xml:space="preserve"> вул.Прилуцька,156</t>
  </si>
  <si>
    <t>1989р.</t>
  </si>
  <si>
    <t>Хокейно-футбольний майданчик</t>
  </si>
  <si>
    <t>вул.Об'їжджа, 120</t>
  </si>
  <si>
    <t>2014р.</t>
  </si>
  <si>
    <t>Павільйон "Росінка"</t>
  </si>
  <si>
    <t xml:space="preserve"> Ворота  L - 4,43м </t>
  </si>
  <si>
    <t xml:space="preserve"> Ворота  L - 4,64 м </t>
  </si>
  <si>
    <t xml:space="preserve"> Калітка L - 1,66 м </t>
  </si>
  <si>
    <t xml:space="preserve">Калітка L - 1,82 м </t>
  </si>
  <si>
    <t xml:space="preserve"> Контейнери-ролети на т/м по вул. Орджонікідзе, 1 а  (10 шт.) </t>
  </si>
  <si>
    <t>Навіс  48 м/п</t>
  </si>
  <si>
    <t>Сцена "Апогей" розмір 6*8 м</t>
  </si>
  <si>
    <t>Нежитлове приміщення гараж</t>
  </si>
  <si>
    <t>вул Покровська, 12-а</t>
  </si>
  <si>
    <t xml:space="preserve">вул.Набережна Вороб‘ївська, 1а </t>
  </si>
  <si>
    <t xml:space="preserve">Будівля криттого ринку </t>
  </si>
  <si>
    <t>вул. Шевченка, 21</t>
  </si>
  <si>
    <t xml:space="preserve">Асфальтне покриття </t>
  </si>
  <si>
    <t xml:space="preserve">Забор </t>
  </si>
  <si>
    <t xml:space="preserve">Нежитлове підвальне приміщення </t>
  </si>
  <si>
    <t>вул. Шевченка, 21 ж</t>
  </si>
  <si>
    <t xml:space="preserve">Протирадіаційне укриття </t>
  </si>
  <si>
    <t>7. Ніжинська дитяча хореографічна школа Ніжинської міської ради Чернігівської області</t>
  </si>
  <si>
    <t>Адмінприміщення</t>
  </si>
  <si>
    <t xml:space="preserve">вул.Небесної Сотні, 14 (вул. Леніна,14) </t>
  </si>
  <si>
    <t>вул.Набережна Вороб‘ївська,2а (Орджонікідзе, 2-а)</t>
  </si>
  <si>
    <t>споруда цивільного захисту протирадіаційногоукриття</t>
  </si>
  <si>
    <t>вул. Незалежності,40</t>
  </si>
  <si>
    <t>вул. Гоголя,2а</t>
  </si>
  <si>
    <t>вул. Покровська,8(Подвойського,8)</t>
  </si>
  <si>
    <t>вул.Московська,13б</t>
  </si>
  <si>
    <t>вул. Л.Толстого,33б</t>
  </si>
  <si>
    <t>вул. Овдіївська,1</t>
  </si>
  <si>
    <t>вул.Успенська,3а</t>
  </si>
  <si>
    <t>вул.Озерна,19</t>
  </si>
  <si>
    <t>вул.Г.Корчагіна,5</t>
  </si>
  <si>
    <t>вул.Гребінки,21</t>
  </si>
  <si>
    <t>вул.Овдіївська,19</t>
  </si>
  <si>
    <t>вул.Озерна,21</t>
  </si>
  <si>
    <t>вул.Шевченка,4а</t>
  </si>
  <si>
    <t>вул.Гребінки,20</t>
  </si>
  <si>
    <t>вул.Шевченка,101</t>
  </si>
  <si>
    <t>вул.Покровська</t>
  </si>
  <si>
    <t>Кушакевичів,8</t>
  </si>
  <si>
    <t>Будівля  " Б "</t>
  </si>
  <si>
    <t>Установка блочномодульної котельні для теплозабезпечення потужностю 100квт</t>
  </si>
  <si>
    <t>Тепломережа від ТК-47а до вул. Яворского 7</t>
  </si>
  <si>
    <t>вул.Покровська 2</t>
  </si>
  <si>
    <t>Тепломережа від ТК-5 до ж\б вул.Покровська 16</t>
  </si>
  <si>
    <t>вул.Покровська16</t>
  </si>
  <si>
    <t>Тепломережа від ТК-4 до вул.Покровська 4,8,10,12,14,18 (БТІ) пл.Заньковецької 8, Богоявленська церква</t>
  </si>
  <si>
    <t>вул. Покровська</t>
  </si>
  <si>
    <t>Тепломережа від ТК-18 до пл.Гоголя 7(санстанція)</t>
  </si>
  <si>
    <t>вул.Воздвиженская 2</t>
  </si>
  <si>
    <t>Тепломережа від ТК-8А до вул.Березанська 5Г</t>
  </si>
  <si>
    <t>Тепломережа від ТК-19 до вул.Небесної сотні 18 (медичний коледж)</t>
  </si>
  <si>
    <t>вул.Леніна</t>
  </si>
  <si>
    <t>Тепломережа ГВП від ТК-7 до вул.Ак.Амосова 6</t>
  </si>
  <si>
    <t xml:space="preserve">вул.Ак.Амосова </t>
  </si>
  <si>
    <t>3-й мікрорайон</t>
  </si>
  <si>
    <t>Тепломережа від ТК-17 до ж\б 3-й мікр. 4\2</t>
  </si>
  <si>
    <t>Тепломережа від ТК-6 до вул.Ак.Амосова 8, Ак.Амосова 2а корп. 1;2</t>
  </si>
  <si>
    <t>Тепломережа від ТК-14 до вул.Московська 21а</t>
  </si>
  <si>
    <t>Тепломережа від ТК-6 до вул.Ак.Амосова 10</t>
  </si>
  <si>
    <t>вул.Ак.Амосова 10</t>
  </si>
  <si>
    <t>вул.Ак.Амосова 6</t>
  </si>
  <si>
    <t>вул.Ак.Амосова 2</t>
  </si>
  <si>
    <t>Тепломережа від кот.Богушевича 2а до міськвиконкому та готелю"Ніжин"</t>
  </si>
  <si>
    <t>вул. Богушевича 2а</t>
  </si>
  <si>
    <t>Тепломережа від ТК-23 до вул.Кушакевичів 8(шкірвендиспансер)</t>
  </si>
  <si>
    <t>вул.Кушакевичів 8</t>
  </si>
  <si>
    <t>вул.Покровська 18</t>
  </si>
  <si>
    <t>Тепломережа від ТК-27 до ж\б вул.Думська 5</t>
  </si>
  <si>
    <t>вул.Думська 5</t>
  </si>
  <si>
    <t>вул.Студенчества 2</t>
  </si>
  <si>
    <t>Тепломережа від ТК-1а до ж\д Б.Хмельницкого 1</t>
  </si>
  <si>
    <t>Тепломережа від ТК-20 до ж\д Успенська 12</t>
  </si>
  <si>
    <t>Тепломережа від ТК-24 до ж\д вул.Пряма 4</t>
  </si>
  <si>
    <t>вул.Пряма 4</t>
  </si>
  <si>
    <t>Тепломережа від ТК-10 до ж\д Поштова 13</t>
  </si>
  <si>
    <t>Тепломережа від ТК-1 до вул.Купецька 1,ТК-23</t>
  </si>
  <si>
    <t>вул.Купецька 1</t>
  </si>
  <si>
    <t>Тепломережа від ТК-19 до ж\д Успенська 3а</t>
  </si>
  <si>
    <t>Тепломережа від ТК-3 до ж\д Б.Хмельницького 16</t>
  </si>
  <si>
    <t>Тепломережа від ТК-21 до ж\д Б.Хмельницького 20</t>
  </si>
  <si>
    <t>вул.Успенска 1</t>
  </si>
  <si>
    <t>вул.Студенчеська</t>
  </si>
  <si>
    <t>Тепломережа від ТК-35 до вул Кушакевичів 12</t>
  </si>
  <si>
    <t>вул. Кушакевичів 12</t>
  </si>
  <si>
    <t>вул.Зелена 1</t>
  </si>
  <si>
    <t>Тепломережа від ТК-46 до ж\д Батюка 7а</t>
  </si>
  <si>
    <t>Тепломережа від ТК-16 до ж\б по вул.Думська 1а</t>
  </si>
  <si>
    <t>вул.Думська 1а</t>
  </si>
  <si>
    <t>Тепломережа від ТК-11 до вул.Поштова9</t>
  </si>
  <si>
    <t>Тепломережа від вул.Успенська 3а до ж\д Успенська 1</t>
  </si>
  <si>
    <t>Тепломережа від ТК-19 до ж\д Успенська 5</t>
  </si>
  <si>
    <t>Тепломережа від ТК-25 до ж\д вул.Пряма 1а</t>
  </si>
  <si>
    <t>вул.Пряма 1а</t>
  </si>
  <si>
    <t>Тепломережа від ТК-23а до ж\д вул.Пряма 6</t>
  </si>
  <si>
    <t>вул.Пряма 6</t>
  </si>
  <si>
    <t>Тепломережа до ж\б по вул.Купецька 2</t>
  </si>
  <si>
    <t>вул.Купецька 2</t>
  </si>
  <si>
    <t>Тепломережа від ж\б вул.Купецька 3 до вул.Купецька 2а</t>
  </si>
  <si>
    <t>вул.Купецька 3</t>
  </si>
  <si>
    <t>Тепломережа від вул.Купецька 1 до вул.Купецька 3</t>
  </si>
  <si>
    <t xml:space="preserve">вул. Синяківська 75ж </t>
  </si>
  <si>
    <t>Тепломережа від ж\б вул.Синяківска 75ж до КНС</t>
  </si>
  <si>
    <t>вул. Козача 3а</t>
  </si>
  <si>
    <t>вул. Шевченко 105а</t>
  </si>
  <si>
    <t>вул.Геологів 8</t>
  </si>
  <si>
    <t xml:space="preserve">вул.Гайдамацька 25 </t>
  </si>
  <si>
    <t xml:space="preserve">вул.Гайдамацька 15 </t>
  </si>
  <si>
    <t>Тепломережа від ТК-5 до вул.Гайдамацька 14; 16</t>
  </si>
  <si>
    <t>вул.Гайдамацька 14; 16</t>
  </si>
  <si>
    <t>Тепломережа від ТК-6 до вул.Гайдамацька 12</t>
  </si>
  <si>
    <t>вул.Гайдамацька 12</t>
  </si>
  <si>
    <t>Тепломережа від ТК-4 до вул.Гайдамацька 15</t>
  </si>
  <si>
    <t>вул.Гайдамацька 15</t>
  </si>
  <si>
    <t>Тепломережа від котельні до вул. Гайдамацька 14а</t>
  </si>
  <si>
    <t>вул. Гайдамацька 14а</t>
  </si>
  <si>
    <t>Тепломережа від врізки до вул.Гайдамацька 3</t>
  </si>
  <si>
    <t>вул.Гайдамацька 1</t>
  </si>
  <si>
    <t>Тепломережа від вул.Гайдамацька 15 до вул.Гайдамацька 1</t>
  </si>
  <si>
    <t>Тепломережа від ж\б 3-й мікр.12 до ж\б 3-й мікр.№14</t>
  </si>
  <si>
    <t>Тепломережа від ТК-7 до вул.Гайдамацька 12</t>
  </si>
  <si>
    <t xml:space="preserve">вул.Гайдамацька </t>
  </si>
  <si>
    <t>вул.Шевченко 105а</t>
  </si>
  <si>
    <t>вул.Франко 89-ж</t>
  </si>
  <si>
    <t>вул,Незалежності 48</t>
  </si>
  <si>
    <t>Т\мережаід ТК до вул.Незалежності 44</t>
  </si>
  <si>
    <t>Тепломережа від ТК-11 до ж\б III мікрорайону №13</t>
  </si>
  <si>
    <t>3-ій мікрорайон 13</t>
  </si>
  <si>
    <t>3-ій мікрорайон 12</t>
  </si>
  <si>
    <t>Тепломережа від ТК-6 до III мікрорайон №9</t>
  </si>
  <si>
    <t>3-ій мікрорайон 9</t>
  </si>
  <si>
    <t>Т\мережа по III мікрорайону №9-А</t>
  </si>
  <si>
    <t>3-ій мікрорайон 9-А</t>
  </si>
  <si>
    <t>Т\мережа по III мікрорайону №9/2</t>
  </si>
  <si>
    <t>3-ій мікрорайон 9/2</t>
  </si>
  <si>
    <t>Т\мережа від вул.Гоголя 2а до вул.Гоголя 4а</t>
  </si>
  <si>
    <t xml:space="preserve"> вул.Гоголя 4-А; 2а</t>
  </si>
  <si>
    <t>Т\мережа від ТК-31 до вул.Ак.Амосова 7</t>
  </si>
  <si>
    <t>вул.Ак.Амосова 7</t>
  </si>
  <si>
    <t>Т\мережа від ТК-29 до вул.Ак.Амосова 9</t>
  </si>
  <si>
    <t>вул.Ак.Амосова 9</t>
  </si>
  <si>
    <t>Т\мережа від ТК-29 до вул.Ак.Амосова 11</t>
  </si>
  <si>
    <t>вул.Ак.Амосова 11</t>
  </si>
  <si>
    <t>Т\мережа від ТК-31 до вул.Ак.Амосова 17</t>
  </si>
  <si>
    <t>вул.Ак.Амосова 17</t>
  </si>
  <si>
    <t>Тепломережа від ТК-35до вул.Гімназійна 27-А</t>
  </si>
  <si>
    <t>вул.Гімназійна 27-А</t>
  </si>
  <si>
    <t>Т\мережа від точки врізкидо вул.Кутузова 18</t>
  </si>
  <si>
    <t>тепломережа від ТК-Адо вул.Редькінська 6</t>
  </si>
  <si>
    <t>Т\мережа від точки врізки до вул.Графська 4-А</t>
  </si>
  <si>
    <t>вул.Графська 4-А</t>
  </si>
  <si>
    <t>Тепломережа від ТК-1 до ТК-3 (козача 3)</t>
  </si>
  <si>
    <t>вул.Козача</t>
  </si>
  <si>
    <t>Т\мережа від ТК-5 до ТК-7 (козача 3а)</t>
  </si>
  <si>
    <t>Тепломережа від ТК-39 до складу по вул.Покровська 2</t>
  </si>
  <si>
    <t>Т\мережа від ТК до вул.Братив Зосим 7</t>
  </si>
  <si>
    <t>Т\мережа від ТК-28до вул.Небесної сотні 12</t>
  </si>
  <si>
    <t>вул.Небесної сотні 12</t>
  </si>
  <si>
    <t>Тепломережа від ТК-29 до ТК-27 (кот.Покровська 2)</t>
  </si>
  <si>
    <t>Тепломережа від ТК-10 до вул.Покровська 6</t>
  </si>
  <si>
    <t>Т\мережа від ТК-23 до вул.Пряма 5, ТК-25</t>
  </si>
  <si>
    <t>вул.Пряма 5</t>
  </si>
  <si>
    <t>Тепломережа від котельні до вул.Ак.Амосова 4</t>
  </si>
  <si>
    <t>вул.Ак.Амосова 4</t>
  </si>
  <si>
    <t>вул.Ак.Амосова 6-А</t>
  </si>
  <si>
    <t>Тепломережа від котельні до вул.Ак.Амосова 10-А</t>
  </si>
  <si>
    <t>вул.Ак.Амосова 10-А</t>
  </si>
  <si>
    <t>вул.Ак.Амосова 12</t>
  </si>
  <si>
    <t>Т\мережа від ТК-вул.Ак.Амосова 12-А</t>
  </si>
  <si>
    <t>вул.Ак.Амосова 12-А</t>
  </si>
  <si>
    <t>Тепломережа від вул.Ак.Амосова 10А до вул.Ак.Амосова 14-А</t>
  </si>
  <si>
    <t>вул.Ак.Амосова 14-А</t>
  </si>
  <si>
    <t>Тепломережа від ТК-4 до ТК-9 (ЦТП-5)</t>
  </si>
  <si>
    <t>Підвальне приміщення</t>
  </si>
  <si>
    <t xml:space="preserve">вул.Об‘їзджа </t>
  </si>
  <si>
    <t>вул.Об‘їзджа 120\1</t>
  </si>
  <si>
    <t>Труба димова</t>
  </si>
  <si>
    <t>вул. Прилуцька 132-А</t>
  </si>
  <si>
    <t>Внутрішні дороги</t>
  </si>
  <si>
    <t>санвузол 132а</t>
  </si>
  <si>
    <t>вул. Прилуцька 132а</t>
  </si>
  <si>
    <t>вул Прилуцька 148</t>
  </si>
  <si>
    <t>Нежитлова будівля Казарма</t>
  </si>
  <si>
    <t>Контрольно- пропусний пунт</t>
  </si>
  <si>
    <t>Прилуцька 136/90</t>
  </si>
  <si>
    <t xml:space="preserve">Житловий будинок </t>
  </si>
  <si>
    <t>вул Липіврізька 4</t>
  </si>
  <si>
    <t>Вул. Московська,20</t>
  </si>
  <si>
    <t>вул. Покровська (Подвойського)</t>
  </si>
  <si>
    <t>вул.Трушівська (Котовського)</t>
  </si>
  <si>
    <t>набережна Вороб'ївська (Орджонікідзе)</t>
  </si>
  <si>
    <t>вул. Покровська,16-б (Подвойського)</t>
  </si>
  <si>
    <t xml:space="preserve">Якір </t>
  </si>
  <si>
    <t>вул.Гоголівська</t>
  </si>
  <si>
    <t>Туристичний показчик</t>
  </si>
  <si>
    <t xml:space="preserve">Туристичний показчик </t>
  </si>
  <si>
    <t>Інформаційна карта міста</t>
  </si>
  <si>
    <t>вул. Вадима Доброліжа, ІІ (Комінтерна)І</t>
  </si>
  <si>
    <t>вул. Бузкова (Таращанська)</t>
  </si>
  <si>
    <t>вул. Гетьмана Мазепи (Калініна)</t>
  </si>
  <si>
    <t>вул. Георгія Полуботка (Гайдара)</t>
  </si>
  <si>
    <t>вул. Мигалівська (Куйбишева)</t>
  </si>
  <si>
    <t xml:space="preserve">вул. Вадима Доброліжа (Комінтерна) </t>
  </si>
  <si>
    <t>вул. Шепелівська (Комунарів), Декабрист</t>
  </si>
  <si>
    <t>вуп.Л.Губін.Заньковец.</t>
  </si>
  <si>
    <t>Мережі водовідведення</t>
  </si>
  <si>
    <t>ІІІ-й мікрорайон</t>
  </si>
  <si>
    <t>І-й мікрорайон</t>
  </si>
  <si>
    <t xml:space="preserve">Дитячий майданчик </t>
  </si>
  <si>
    <t>вул. Незалежності, 44</t>
  </si>
  <si>
    <t>вул. Синяківська, 75А</t>
  </si>
  <si>
    <t>вул. Шевченка, 104/1</t>
  </si>
  <si>
    <t>вул. Шевченка, 126</t>
  </si>
  <si>
    <t>вул. Шевченка, 130</t>
  </si>
  <si>
    <t>вул. Незалежності, 14</t>
  </si>
  <si>
    <t xml:space="preserve"> вул. Незалежності, 16</t>
  </si>
  <si>
    <t>вул. Московська, 13Б</t>
  </si>
  <si>
    <t>вул. Московська, (Розарій)</t>
  </si>
  <si>
    <t>вул. Б. Хмельницького, 20</t>
  </si>
  <si>
    <t>1331 м</t>
  </si>
  <si>
    <t>609 м</t>
  </si>
  <si>
    <t>256 м</t>
  </si>
  <si>
    <t>610 м</t>
  </si>
  <si>
    <t>5. Управління освіти Ніжинської міської ради Чернігівської області</t>
  </si>
  <si>
    <t xml:space="preserve"> Асфальтне покриття ринок вул.Набережна Вороб‘ївська, 1а </t>
  </si>
  <si>
    <t>1973-2016</t>
  </si>
  <si>
    <t>1928-2016</t>
  </si>
  <si>
    <t>8. КП " Керуюча компанія " Північна"</t>
  </si>
  <si>
    <t>9. Комунальне підприємство "Госпрозрахунковий відділ капітального будівництва"</t>
  </si>
  <si>
    <t>ВСЬОГО МАЙНА ПО БЮДЖЕТНИХ УСТАНОВАХ:</t>
  </si>
  <si>
    <t>ОБ‘ЄКТІВ ПРУ ПО БЮДЖЕТНИХ УСТАНОВАХ:</t>
  </si>
  <si>
    <t xml:space="preserve">ВСЬОГО РАЗОМ  ПО БЮДЖЕТНИХ УСТАНОВАХ: </t>
  </si>
  <si>
    <t>ОБ‘ЄКТІВ ПРУ ПО ГОСПРОЗРАХУНКОВИХ ОРГАНІЗАЦІЯХ:</t>
  </si>
  <si>
    <t xml:space="preserve">ВСЬОГО РАЗОМ  ПО ГОСПРОЗРАХУНКОВИХ ОРГАНІЗАЦІЯХ: </t>
  </si>
  <si>
    <t>ВСЬОГО МАЙНА ПО ГОСПРОЗРАХУНКОВИХ ОРГАНІЗАЦІЯХ:</t>
  </si>
  <si>
    <t xml:space="preserve"> ВСЬОГО НЕРУХОМОГО МАЙНА ТЕРИТОРІАЛЬНОЇ ГРОМАДИ :</t>
  </si>
  <si>
    <t>Ніжинський р-н с. Вертіївка вул. Лесі Українки, 122а (вул. Червоних - Партизан, 122а)</t>
  </si>
  <si>
    <t>Богуна, 16</t>
  </si>
  <si>
    <t>Поштова,2-а</t>
  </si>
  <si>
    <t>Огорожа до адмін.будівлі по вул.Яворского 7</t>
  </si>
  <si>
    <t>Тепломережа до ДСО "Спартак"</t>
  </si>
  <si>
    <t>Тепломережа до школи №3</t>
  </si>
  <si>
    <t>Будівля майстерні по вул. Березанська 8 Д</t>
  </si>
  <si>
    <t>вул.  Березанська 8Д</t>
  </si>
  <si>
    <t>Передвижна битовка</t>
  </si>
  <si>
    <t>вул.  Березанська 8 Д</t>
  </si>
  <si>
    <t>Котельня вул.Покровська 2</t>
  </si>
  <si>
    <t>Склад під мінвату</t>
  </si>
  <si>
    <t>Труба димова d-800</t>
  </si>
  <si>
    <t>Будівля котельні вул. Воздвиженська  3в</t>
  </si>
  <si>
    <t>вул. Воздвиженська 3 в</t>
  </si>
  <si>
    <t>вул. Воздвиженська 3в</t>
  </si>
  <si>
    <t>Тепломережа від ТК-10 до ж\б пров.Інститутський 6</t>
  </si>
  <si>
    <t>Тепломережа до педуніверситету корп.1;2;3;5;7;8, столової ,мед. пункту</t>
  </si>
  <si>
    <t>Будівля котельні вул. Московська 17а</t>
  </si>
  <si>
    <t>вул. Московська 17 а</t>
  </si>
  <si>
    <t>вул.Московська 17а</t>
  </si>
  <si>
    <t>Гараж на 2-а бокса по вул.Московська 17а</t>
  </si>
  <si>
    <t>Залізобетонний забор</t>
  </si>
  <si>
    <t>Тепломережа до вул. Березанська 8а</t>
  </si>
  <si>
    <t>Тепломережа від  ТК-1 до вул.Московська 15а; 15б; 15в</t>
  </si>
  <si>
    <t>Тепломережа від ТК-4 до вул.Московська 40а; 40б</t>
  </si>
  <si>
    <t>Тепломережа до автошколи ДОСААФ</t>
  </si>
  <si>
    <t>Тепломережа до вул.Кутузова 12а</t>
  </si>
  <si>
    <t>Тепломережа до вул.Березанська 8 (д\с №13)</t>
  </si>
  <si>
    <t>Тепломережа до вул.Березанська 8в</t>
  </si>
  <si>
    <t>Тепломережа до вул. Московська 13б ; 13в</t>
  </si>
  <si>
    <t>Гараж на 5 боксів по вул.Московська 17а</t>
  </si>
  <si>
    <t xml:space="preserve">вул. Ак.Амосова 8а </t>
  </si>
  <si>
    <t>Труба димова d-1000</t>
  </si>
  <si>
    <t>Тепломережа ГВП від ТК-10 до вул.Ак.Амосова,16А</t>
  </si>
  <si>
    <t>вул.Ак.Амосова 16 А</t>
  </si>
  <si>
    <t>Столярка по вул.Шевченко 99 д (ЦТП-5)</t>
  </si>
  <si>
    <t>вул.Шевченко 99 д</t>
  </si>
  <si>
    <t>Сушка по вул.Шевченко 99 д  (ЦТП-5)</t>
  </si>
  <si>
    <t>Будівля котельні вул.Московська 23</t>
  </si>
  <si>
    <t>вул.Московська 23</t>
  </si>
  <si>
    <t>Труба димова цегляна</t>
  </si>
  <si>
    <t xml:space="preserve">Тепломережа до ДАІ </t>
  </si>
  <si>
    <t>Т\мережа до вул.Московська 78</t>
  </si>
  <si>
    <t>Т\мережа до ж\б Матроссова 4;6</t>
  </si>
  <si>
    <t>Тепломережа від кот. Московська 21 до будинку інтернату</t>
  </si>
  <si>
    <t>Тепломережа від ТК-3 до вул.Московська 54б</t>
  </si>
  <si>
    <t>Тепломережа від ТК-5 до ТК-6</t>
  </si>
  <si>
    <t>Тепломережа до школи №10</t>
  </si>
  <si>
    <t>Тепломережа до міської лікарні</t>
  </si>
  <si>
    <t>Будівля бойлярноїпо вул. 3-й Мікрорайон,5 (ЦТП-6)</t>
  </si>
  <si>
    <t>3-й Мікрорайон,5</t>
  </si>
  <si>
    <t>Т\мережа  до ж\б вул.Шевченко 83\3</t>
  </si>
  <si>
    <t>Т\мережа до ж\б вул. Шевченко 83\4</t>
  </si>
  <si>
    <t>Т\мережа до ж\б вул. Шевченко 89</t>
  </si>
  <si>
    <t>Тепломережа від ТК-10 до ж\б 3-й мікрорайон 10\3</t>
  </si>
  <si>
    <t>Тепломережа від ТК-9 до ж\б 3-й мікрорайон 10\2</t>
  </si>
  <si>
    <t>Тепломережа від вул.Шевченко 83/1 до ж\б 3-й мікр. 9\1</t>
  </si>
  <si>
    <t>Тепломережа від ТК-16 до ж\б 3-й мікр. 4\1</t>
  </si>
  <si>
    <t>Тепломережа від ТК-17 до ж\б 3-й мікр. 4\3</t>
  </si>
  <si>
    <t xml:space="preserve">Тепломережа від кот.вул.Шевченко 109 до ЦТП-6 </t>
  </si>
  <si>
    <t>Тепломережа від точки врізки вул.Ак.Амосова 4 до вул.Ак.Амосова 2</t>
  </si>
  <si>
    <t>Адмін. будівля по вул. Глібова 1</t>
  </si>
  <si>
    <t>вул.Овдіївська 7</t>
  </si>
  <si>
    <t>вул. Овдіївська 9</t>
  </si>
  <si>
    <t>Т\мережа до пристройки неврології</t>
  </si>
  <si>
    <t>Тепломережа від точки врізки (кот.Шевченко 105) до ЦТП-5</t>
  </si>
  <si>
    <t>Тепломережа від ЦТП-5 до ж\б вул. Шевченко 99б; 99в</t>
  </si>
  <si>
    <t>Тепломережа від ТК-4 до ж\д Б.Хмельницького 14</t>
  </si>
  <si>
    <t>Тепломережа від ТК-17 до вул.Успенська 1 (д\с №7 )</t>
  </si>
  <si>
    <t>Тепломережа до пров. Зелений 1</t>
  </si>
  <si>
    <t>Труба димова  цегляна</t>
  </si>
  <si>
    <t>Каналізаційна мережа</t>
  </si>
  <si>
    <t>Комплекс ГРП з газопроводом</t>
  </si>
  <si>
    <t>Будівля котельні вул. Ніжатинська 18</t>
  </si>
  <si>
    <t>Будівля котельні вул. Синяківська 75ж з трубою d -800 та трубою d -600</t>
  </si>
  <si>
    <t>Тепломережа від точки врізки (ЦТП-1) до ЦТП-7</t>
  </si>
  <si>
    <t>Будівля бойлярної по вул.Шевченко 101 Г(ЦТП-7)</t>
  </si>
  <si>
    <t>вул.Шевченко 101 Г</t>
  </si>
  <si>
    <t>Тепломережа до школи №9</t>
  </si>
  <si>
    <t>Будівля котельні по вул. Коцюбинського 1 б</t>
  </si>
  <si>
    <t>вул. Коцюбинського 1 б</t>
  </si>
  <si>
    <t>Труба димова d-400</t>
  </si>
  <si>
    <t>Будівля котельні по вул.Козача 3а</t>
  </si>
  <si>
    <t>Будівля котельні по вул. Шевченко 105а</t>
  </si>
  <si>
    <t>Тепломережа від вул.Шевченко 130а до вул.Шевченко 126</t>
  </si>
  <si>
    <t>Т\мережа від ЦТП-1 до вул.Шевченко 112а</t>
  </si>
  <si>
    <t>Т\мережа від ТК-4 до вул.Шевченко 116</t>
  </si>
  <si>
    <t>Т\мережа від ЦТП-1 до вул.Шевченко 130а</t>
  </si>
  <si>
    <t>Тепломережа від  вул.Шевченко 130а до вул.Корчагіна 3</t>
  </si>
  <si>
    <t>Т\мережа від ТК до ЦТП-1</t>
  </si>
  <si>
    <t>Будівля бойлярної по вул.Обїзджа 116б (ЦТП-2)</t>
  </si>
  <si>
    <t>вул.Об‘їзджа 116 б</t>
  </si>
  <si>
    <t>Т\мережа від ЦТП-2 до вул.Шевченко 104\3</t>
  </si>
  <si>
    <t>вул.Об‘їзджа 120\2</t>
  </si>
  <si>
    <t>Тепломережа від ТК-1 до ж\б вул.Об"їзджа 120/1</t>
  </si>
  <si>
    <t>Тепломережа від ТК-16 до вул.Незалежності 21\3; 21\4</t>
  </si>
  <si>
    <t>Тепломережа від ЦТП-3 до вул. Незалежності 21\1</t>
  </si>
  <si>
    <t>Будівля бойлерної вул.Об'їзджа 116 в (ЦТП-3)</t>
  </si>
  <si>
    <t>вул.Об‘їзджа 116 в</t>
  </si>
  <si>
    <t>Т\мережа від ЦТП-3 до ТК-20а</t>
  </si>
  <si>
    <t>вул.Об'їзджа</t>
  </si>
  <si>
    <t>Т\мережа від  ЦТП-2 до ЦТП-3</t>
  </si>
  <si>
    <t>Тепломережа від ТК-20 до ж\б вул.Незалежності40; 40а</t>
  </si>
  <si>
    <t>Т\мережа від ТК-17 до вул. Незалежності 21\2 до вул.Незалежності 19</t>
  </si>
  <si>
    <t>Будівля бойлярної по вул.Геологів 19д (ЦТП-4)</t>
  </si>
  <si>
    <t>вул.Геологів 19 д</t>
  </si>
  <si>
    <t>Т\мережа від ТК-6 до ЦТП-4</t>
  </si>
  <si>
    <t>Т\мережа від ЦТП-4 до ж\б вул.Корчагіна 5</t>
  </si>
  <si>
    <t>Будівля котельні вул.Прилуцька 133 з цегельною димовою трубою</t>
  </si>
  <si>
    <t>Резервуар для мазуту 1000м3 зі зливною з\д гілкою</t>
  </si>
  <si>
    <t>Т\мережа від котельні по вул.Прилуцька 133</t>
  </si>
  <si>
    <t>Т\мережа від ТК-15 до ТК-18а</t>
  </si>
  <si>
    <t>Будівля котельні вул.Гайдамацька 25 з димовою трубою d -400</t>
  </si>
  <si>
    <t>Майстерня по вул.Шевченко 120 (ЦТП-1)</t>
  </si>
  <si>
    <t>Тепломережа від ТК-5 до ж\б 3-й мікр.№2</t>
  </si>
  <si>
    <t>Тепломережа від ЦТП-1 до ЦТП-2</t>
  </si>
  <si>
    <t>Тепломережа від вул.Об"їзджа 116/1 до вул.Об"їзджа 116/6</t>
  </si>
  <si>
    <t>Тепломережа від вул.Об'їзджа 116\3 до 116\4; 116\5</t>
  </si>
  <si>
    <t>Тепломережа від ТК-9 до вул.Об'їзджа 116\3</t>
  </si>
  <si>
    <t xml:space="preserve">Електроцех по вул.Авіаціі 18 </t>
  </si>
  <si>
    <t>Будівля котельні вул Шевченко 99 д(ЦТП-5)</t>
  </si>
  <si>
    <t>вул Шевченко 99 д</t>
  </si>
  <si>
    <t>Тепломережа від ТК-8 до ж\б вул.Об"їзджа 116\1; 116\2</t>
  </si>
  <si>
    <t>Будівля котельні по вул Шевченко 124 б (ЦТП-1)</t>
  </si>
  <si>
    <t xml:space="preserve">вул Шевченко 124 б </t>
  </si>
  <si>
    <t>Огорожа котельні вул.Шевченко 105а</t>
  </si>
  <si>
    <t>Будівля котельні №4 по вул.Космонавтів 21 з димовою трубою</t>
  </si>
  <si>
    <t>Наружні тепломережі зі стальних труб по вул.Космонавтів 21</t>
  </si>
  <si>
    <t>Будівля мінікотельні по вул.Франко 89-ж</t>
  </si>
  <si>
    <t xml:space="preserve">Тепломережа від котельні вул.Франко 89ж до будівлі гуртожитку </t>
  </si>
  <si>
    <t>вул,Шевченко 102</t>
  </si>
  <si>
    <t>ВулШевченко 102</t>
  </si>
  <si>
    <t>Т\мережа від ТК-8 до вул.Об"їзджа 114</t>
  </si>
  <si>
    <t>вул. Об"їзджа 114</t>
  </si>
  <si>
    <t>вул. Об"їзджа 116</t>
  </si>
  <si>
    <t>вул. Об"їзджа</t>
  </si>
  <si>
    <t>вул. Об"їзджа 119</t>
  </si>
  <si>
    <t>вул. Об"їзджа 125</t>
  </si>
  <si>
    <t>вул. Об"їзджа 120/3</t>
  </si>
  <si>
    <t>Т\мережа від ТК-3 до вул.Об"їзджа 120\3 тк-3-буд.</t>
  </si>
  <si>
    <t>Т\мережа від ТК-54 до вул.Б,Зосим 2,3,4</t>
  </si>
  <si>
    <t>Тепломережа від ТК-9 до ТК-15 (Козача 3а)</t>
  </si>
  <si>
    <t>вул.Козача 3а</t>
  </si>
  <si>
    <t>Тепломережа від ТК-10 до ТК-14, до гаража (Козача 3)</t>
  </si>
  <si>
    <t>Тепломережа від ТК-9 до ТК-10 (Козача 3)</t>
  </si>
  <si>
    <t>Тепломережа від котельні до вул.Шевченко 57-А</t>
  </si>
  <si>
    <t>Тепломережа від ТК-5а до вул.Шевченко 59</t>
  </si>
  <si>
    <t>Тепломережа віл вул.Шевченко 22 до вул.Синяківська 57</t>
  </si>
  <si>
    <t>Т\мережа від ТК-48 до вул.Батюка 7 (стомат.поліклініка)</t>
  </si>
  <si>
    <t>Тепломережа від ТК-2 до вул.Ак.Амосова 6-А</t>
  </si>
  <si>
    <t>Тепломережа від котельні вул.Московська 23 до ТК-23</t>
  </si>
  <si>
    <t>Теплотраса от ТК-4 к ул.Ак.Амосова 6</t>
  </si>
  <si>
    <t>Частина нежитлової будівлі "Аптека"</t>
  </si>
  <si>
    <t>контора</t>
  </si>
  <si>
    <t xml:space="preserve">автостоянка </t>
  </si>
  <si>
    <t>вул Товстого 52 б</t>
  </si>
  <si>
    <t>Паркан(огорожа) по вул Толстого 52б</t>
  </si>
  <si>
    <t>Нежитлове приміщення 2</t>
  </si>
  <si>
    <t>Комплекс не житлових будівель( в т. ч. склад А-231,3м кв.(10300174/1),складБ-19,7м кв.(10300174/2), літня буд з новісом"Н"-32,3 м кв.(10300174/3)</t>
  </si>
  <si>
    <t xml:space="preserve">Оранжерея </t>
  </si>
  <si>
    <t>вул.Театральна,41</t>
  </si>
  <si>
    <t>вул.Л.Толстого 52 А</t>
  </si>
  <si>
    <t>Нежитлове приміщення Прилуцька 136/90</t>
  </si>
  <si>
    <t>вул. Прилуцька 132</t>
  </si>
  <si>
    <t>вул. Космонавтів 67</t>
  </si>
  <si>
    <t>вул. Космонавтів 43/1</t>
  </si>
  <si>
    <t>вул.Космонавтів 52</t>
  </si>
  <si>
    <t xml:space="preserve">вул.Космонавтів 52 </t>
  </si>
  <si>
    <t>вул. Космонавтів 45А</t>
  </si>
  <si>
    <t>вул. Поштова, 2 а</t>
  </si>
  <si>
    <t>Нежитлове приміщення 3</t>
  </si>
  <si>
    <t>до 1918</t>
  </si>
  <si>
    <t>до 1915</t>
  </si>
  <si>
    <t>1820/1985</t>
  </si>
  <si>
    <t>до 1917</t>
  </si>
  <si>
    <t>Мигалівська ,15</t>
  </si>
  <si>
    <t>Покровська,18/2</t>
  </si>
  <si>
    <t>378,6/405,8 тех.пасп.</t>
  </si>
  <si>
    <t>44п/м</t>
  </si>
  <si>
    <t>23 п/м</t>
  </si>
  <si>
    <t>1 п/м</t>
  </si>
  <si>
    <t>20 п/м</t>
  </si>
  <si>
    <t>Огорожа адмінбудівлі</t>
  </si>
  <si>
    <t>Житлові будинки:</t>
  </si>
  <si>
    <t>Квартира</t>
  </si>
  <si>
    <t>Космонавтів,48/89</t>
  </si>
  <si>
    <t>Овдіївська, 43</t>
  </si>
  <si>
    <t>Спортивний майд-к з пляж.вид.</t>
  </si>
  <si>
    <t>2017р.</t>
  </si>
  <si>
    <t>Нежитлова будівля "сміттєприймальний пункт"</t>
  </si>
  <si>
    <t>вул.Шевченка,16"Б"</t>
  </si>
  <si>
    <t>вул.Покровська,11"А"</t>
  </si>
  <si>
    <t>вул. Шевченка,124"В"</t>
  </si>
  <si>
    <t>вул. Прилуцька,172</t>
  </si>
  <si>
    <t>Комплекс нежитлових будівель</t>
  </si>
  <si>
    <t>Ніжинський район, с.Ніжинське, вул.Ніжинський шлях,25</t>
  </si>
  <si>
    <t>Амбулаторія сімейної медицини № 7</t>
  </si>
  <si>
    <t>Амбулаторія сімейної медицини №8</t>
  </si>
  <si>
    <t>Шекерогринівська,52-а</t>
  </si>
  <si>
    <t>Амбулаторія сімейної медицини №1</t>
  </si>
  <si>
    <t xml:space="preserve"> Амбулаторія сімейної медицини №2</t>
  </si>
  <si>
    <t>Амбулаторія сімейної медицини №3</t>
  </si>
  <si>
    <t>Амбулаторія сімейної медицини №4</t>
  </si>
  <si>
    <t>Амбулаторія сімейної медицини №5</t>
  </si>
  <si>
    <t>Амбулаторія сімейної медицини № 6</t>
  </si>
  <si>
    <t>Мережі водопостачання</t>
  </si>
  <si>
    <t>вул.Челюскіна,90</t>
  </si>
  <si>
    <t>вул. Шевченко р-н ЗОШ № 9</t>
  </si>
  <si>
    <t>вул.Овдіївська,230</t>
  </si>
  <si>
    <t>вул. І. Франка ЗОШ № 6</t>
  </si>
  <si>
    <t>вул. І. Франка, 184 зуп.</t>
  </si>
  <si>
    <t>вул. І. Франка, 240-242 зуп. "Героїв крут"</t>
  </si>
  <si>
    <t>вул. І. Франка, 216-218 зуп. "ім. С.Рябухи"</t>
  </si>
  <si>
    <t>вул. І. Франка, 286 зуп. "КСП "Надія"</t>
  </si>
  <si>
    <t>вул.Кунашівська, 96-98 зуп. "Покровська"</t>
  </si>
  <si>
    <t>Великий спортивний майданчик</t>
  </si>
  <si>
    <t>3-й мікрорайон, 11, ЗОШ №16</t>
  </si>
  <si>
    <t>парк Шевченка</t>
  </si>
  <si>
    <t>Великий дитячий майданчик</t>
  </si>
  <si>
    <t>вул. Прилуцька, 134-136</t>
  </si>
  <si>
    <t>Середній дитячий майданчик</t>
  </si>
  <si>
    <t>вул.Шевченка, 20</t>
  </si>
  <si>
    <t>вул.Овдіївська, 131,135</t>
  </si>
  <si>
    <t>Маленький дитячий майданчик</t>
  </si>
  <si>
    <t>вул.Носівський шлях,5</t>
  </si>
  <si>
    <t>вул.Воздвиженська,185</t>
  </si>
  <si>
    <t>вул.Семашка,14-а</t>
  </si>
  <si>
    <t>пров.Інститутський,6</t>
  </si>
  <si>
    <t>вул.Єсипенка, 15-а</t>
  </si>
  <si>
    <t>вул.Графська, 4-а</t>
  </si>
  <si>
    <t>вул.Франка, 89-Б</t>
  </si>
  <si>
    <t>вул.Шевченка, 99/1</t>
  </si>
  <si>
    <t>вул.Корчагіна,5</t>
  </si>
  <si>
    <t>вул.Космонавтів, 50/1-50/2</t>
  </si>
  <si>
    <t>Дитячий ігровий майданчик</t>
  </si>
  <si>
    <t>вул. Батюка біля будинку культури</t>
  </si>
  <si>
    <t>вул. Прилуцька, 160</t>
  </si>
  <si>
    <t>вул.Шевченка, 99 ДНЗ № 17</t>
  </si>
  <si>
    <t>вул. І.Франка, 289</t>
  </si>
  <si>
    <t>вул. Богуна, 5 ДНЗ № 12</t>
  </si>
  <si>
    <t>вул. 9 Січня</t>
  </si>
  <si>
    <t>вул. Набережна ДНЗ № 16</t>
  </si>
  <si>
    <t>вул. Овдіївська ДНЗ № 4</t>
  </si>
  <si>
    <t>вул.Березанська ДНЗ № 13</t>
  </si>
  <si>
    <t>вул.Василівська ЗОШ № 12</t>
  </si>
  <si>
    <t>вул.Кунашівська,68</t>
  </si>
  <si>
    <t>вул.Об"їжджа, 116</t>
  </si>
  <si>
    <t>Дитяча гірка</t>
  </si>
  <si>
    <t>вул. Московська, 40, ЗОШ № 10</t>
  </si>
  <si>
    <t>вул.3-й мікрорайон,11 ЗОШ №16</t>
  </si>
  <si>
    <t>лікарня</t>
  </si>
  <si>
    <t>ПРУ</t>
  </si>
  <si>
    <t>СТОМАТ.ПОЛІК</t>
  </si>
  <si>
    <t>залишкова</t>
  </si>
  <si>
    <t>ПЛОЩА</t>
  </si>
  <si>
    <t>МЕД.САД.ДОПОМ</t>
  </si>
  <si>
    <t>ПОЛОГОВИЙ</t>
  </si>
  <si>
    <t>ОСВІТА</t>
  </si>
  <si>
    <t>УПРАВЛІННЯ КУЛЬТУРИ</t>
  </si>
  <si>
    <t>ХОРЕОГ.ШКОЛА</t>
  </si>
  <si>
    <t>МУЗИЧНА ШКОЛА</t>
  </si>
  <si>
    <t>БУДИНОК КУЛЬТУРИ</t>
  </si>
  <si>
    <t>КРАЄЗНАВ.МУЗЕЙ</t>
  </si>
  <si>
    <t>БІБЛІОТЕЧ. СИСТЕМА</t>
  </si>
  <si>
    <t>ВИКОНАВЧИЙ КОМІТЕТ</t>
  </si>
  <si>
    <t>УПСЗН</t>
  </si>
  <si>
    <t>ТЕР.ЦЕНТР СО. ОБСЛУГ</t>
  </si>
  <si>
    <t>МЦ СОЦ.СЛУЖБ ДЛЯ МОЛОДІ</t>
  </si>
  <si>
    <t>УЖКГ та Б</t>
  </si>
  <si>
    <t>ФІНУПРАВЛІННЯ</t>
  </si>
  <si>
    <t>ЦЕНТР РЕАБІЛІТ.ДІТЕЙ-ІН</t>
  </si>
  <si>
    <t>СПОРТ ДЛЯ ВСІХ</t>
  </si>
  <si>
    <t>ВІДДІЛ З ПИТАНЬ СПОРТУ</t>
  </si>
  <si>
    <t>ОКМ</t>
  </si>
  <si>
    <t>СЄЗ</t>
  </si>
  <si>
    <t>ТЕПЛОМЕРЕЖІ</t>
  </si>
  <si>
    <t>Каналізаційні мережі</t>
  </si>
  <si>
    <t>13,1т/п</t>
  </si>
  <si>
    <t>13т/п</t>
  </si>
  <si>
    <t>12,4т/п</t>
  </si>
  <si>
    <t>13,6т/п</t>
  </si>
  <si>
    <t>11,7т/п</t>
  </si>
  <si>
    <t>10,9т/п</t>
  </si>
  <si>
    <t>5,2т/п</t>
  </si>
  <si>
    <t>8,1т/п</t>
  </si>
  <si>
    <t>7,3т/п</t>
  </si>
  <si>
    <t>4,9т/п</t>
  </si>
  <si>
    <t>7,2т/п</t>
  </si>
  <si>
    <t>26,2т/п</t>
  </si>
  <si>
    <t>4,3т/п</t>
  </si>
  <si>
    <t>18,1т/п</t>
  </si>
  <si>
    <t>606,3т/п</t>
  </si>
  <si>
    <t>7,9т/п</t>
  </si>
  <si>
    <t>18,5т/п</t>
  </si>
  <si>
    <t>11,2т/п</t>
  </si>
  <si>
    <t>903,6т/п</t>
  </si>
  <si>
    <t>81,3т/п</t>
  </si>
  <si>
    <t>10т/п</t>
  </si>
  <si>
    <t>19,2т/п</t>
  </si>
  <si>
    <t>23,7т/п</t>
  </si>
  <si>
    <t>5,0т/п</t>
  </si>
  <si>
    <t>16,1т/п</t>
  </si>
  <si>
    <t>90,9т/п</t>
  </si>
  <si>
    <t>23,1т/п</t>
  </si>
  <si>
    <t>47,4т/п</t>
  </si>
  <si>
    <t>26,3т/п</t>
  </si>
  <si>
    <t>22,9т/п</t>
  </si>
  <si>
    <t>15,5т/п</t>
  </si>
  <si>
    <t>73,2т/п</t>
  </si>
  <si>
    <t>33,0т/п</t>
  </si>
  <si>
    <t>315,8т/п</t>
  </si>
  <si>
    <t>115,4т/п</t>
  </si>
  <si>
    <t>14,1т/п</t>
  </si>
  <si>
    <t>66,8т/п</t>
  </si>
  <si>
    <t>Водопровідні мережі</t>
  </si>
  <si>
    <t>Всього</t>
  </si>
  <si>
    <t>Всього разом</t>
  </si>
  <si>
    <t>ВОДОКАНАЛ</t>
  </si>
  <si>
    <t>6. Комунальне підприємство "Виробниче управління комунального господарства"</t>
  </si>
  <si>
    <t>ВУКГ</t>
  </si>
  <si>
    <t>Нежитлова будівля "сміттєпр.пункт</t>
  </si>
  <si>
    <t>вул.Об`їжджа,120"А"</t>
  </si>
  <si>
    <t>ПІВНІЧНА</t>
  </si>
  <si>
    <t>КП ГОСПРОЗРАХ ВІД.КАП.БУД</t>
  </si>
  <si>
    <t>10. Державне комунальне підприємство "Комунальний ринок"</t>
  </si>
  <si>
    <t xml:space="preserve">Ворота металеві з калит.№1 </t>
  </si>
  <si>
    <t>вул.Московська,5-б</t>
  </si>
  <si>
    <t>Ворота металеві з калит.№2</t>
  </si>
  <si>
    <t>Електролінія</t>
  </si>
  <si>
    <t>вул.Незалежності,25</t>
  </si>
  <si>
    <t>ДКП КОМУН.РИНОК</t>
  </si>
  <si>
    <t>Ніжинська загальноосвітня школа І-ІІ ступенів № 4 Ніжинської міської ради Чернігівської області</t>
  </si>
  <si>
    <t>Ніжинська загальноосвітня школа І ступенЯ № 8 Ніжинської міської ради Чернігівської області</t>
  </si>
  <si>
    <t>Ніжинська загальноосвітня школа І-ІІ ступенів № 14 Ніжинської міської ради Чернігівської області</t>
  </si>
  <si>
    <t>м.Ніжин вул.Шекерогринівська, 54а</t>
  </si>
  <si>
    <t>м.Ніжин вул.Московська, 5"в"</t>
  </si>
  <si>
    <t>Убиральна</t>
  </si>
  <si>
    <t>ДП ДКП КОМУН.РИНОК</t>
  </si>
  <si>
    <t>КП  ВІД.АРХІТЕК.-ТЕХ</t>
  </si>
  <si>
    <t>ФОНД ПІДТРИМКИ ПІДПРИЄ</t>
  </si>
  <si>
    <t>НІЖИН.ТЕЛЕБАЧЕННЯ</t>
  </si>
  <si>
    <t>11. Дочірнє підприємство "Критий ринок "Прогрес" державного комунального підприємства “Комунальний ринок”</t>
  </si>
  <si>
    <t>12. Державне комунальне торгово-виробниче підприємство "Школяр"</t>
  </si>
  <si>
    <t>13. Комунальне підприємство "Відділ архітектурно-технічного планування та пректування"</t>
  </si>
  <si>
    <t>14. Комунальне підприємство"Міський фонд підтримки підприємництва"</t>
  </si>
  <si>
    <t>15. Державне комунальне підприємство телерадіокомпанія "Ніжинське телебачення"</t>
  </si>
  <si>
    <t>16. Комунальне підприємство "Агенція з туризму та нерухомості"</t>
  </si>
  <si>
    <t>17. Ніжинська міська газета "Вісті"</t>
  </si>
  <si>
    <t>30п/м</t>
  </si>
  <si>
    <r>
      <t>м.Ніжин вул.Мигалівка, 15 (</t>
    </r>
    <r>
      <rPr>
        <sz val="12"/>
        <rFont val="Times New Roman"/>
        <family val="1"/>
      </rPr>
      <t>Куйбишева,15)</t>
    </r>
  </si>
  <si>
    <r>
      <t xml:space="preserve">м.Ніжин вул.Мигалівка, 15 </t>
    </r>
    <r>
      <rPr>
        <sz val="12"/>
        <rFont val="Times New Roman"/>
        <family val="1"/>
      </rPr>
      <t>(Куйбишева,15)</t>
    </r>
  </si>
  <si>
    <t>м.Ніжин вул.Козача, 22 (Червонокозача,22)</t>
  </si>
  <si>
    <t>м.Ніжин вул.Козача, 20 (Червонокозача,20)</t>
  </si>
  <si>
    <t>м.Ніжин вул.Мигалівка, 15 (Куйбишева,15)</t>
  </si>
  <si>
    <t>Холодна прибудова   ( навіси )</t>
  </si>
  <si>
    <t>Огорожа котельні вул.Покровська2</t>
  </si>
  <si>
    <t xml:space="preserve">Будівля котельні вул. Ак.Амосова8а </t>
  </si>
  <si>
    <t>Тепломережа від кот.Московська21</t>
  </si>
  <si>
    <t>Будівля котельні вул. Богушевича2а</t>
  </si>
  <si>
    <t>Т\мережа до ж\б вул. Шевченко101а</t>
  </si>
  <si>
    <t>Котельня по вул.Геологів і Авіаціі18</t>
  </si>
  <si>
    <t>Т\мережа від ТК-47 до вул.Гоголя8</t>
  </si>
  <si>
    <t>Т\мережа від ТК-22 до художнього відділу по вул.Батюка6</t>
  </si>
  <si>
    <t xml:space="preserve">                                               А.В.Лінник</t>
  </si>
  <si>
    <t>до рішення 39 сесії</t>
  </si>
  <si>
    <t>VІI скликання №13-39/2018</t>
  </si>
  <si>
    <t>від "26" червня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</si>
</sst>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dd/mm/yy;@"/>
    <numFmt numFmtId="188" formatCode="[$-FC19]d\ mmmm\ yyyy\ &quot;г.&quot;"/>
    <numFmt numFmtId="189" formatCode="0.00;[Red]0.00"/>
  </numFmts>
  <fonts count="49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4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47" fillId="32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3" fontId="4" fillId="35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47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47" fillId="21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 wrapText="1"/>
    </xf>
    <xf numFmtId="185" fontId="1" fillId="33" borderId="17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53" applyFont="1" applyFill="1" applyBorder="1" applyAlignment="1">
      <alignment horizontal="center" wrapText="1"/>
      <protection/>
    </xf>
    <xf numFmtId="165" fontId="1" fillId="33" borderId="1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184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85" fontId="4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" fillId="33" borderId="17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vertical="top" wrapText="1"/>
    </xf>
    <xf numFmtId="0" fontId="1" fillId="33" borderId="10" xfId="54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52" applyNumberFormat="1" applyFont="1" applyFill="1" applyBorder="1" applyAlignment="1" applyProtection="1">
      <alignment vertical="top"/>
      <protection/>
    </xf>
    <xf numFmtId="1" fontId="1" fillId="33" borderId="10" xfId="52" applyNumberFormat="1" applyFont="1" applyFill="1" applyBorder="1" applyAlignment="1" applyProtection="1">
      <alignment horizontal="center" vertical="center"/>
      <protection/>
    </xf>
    <xf numFmtId="1" fontId="1" fillId="33" borderId="0" xfId="0" applyNumberFormat="1" applyFont="1" applyFill="1" applyAlignment="1">
      <alignment horizontal="center" vertical="center"/>
    </xf>
    <xf numFmtId="165" fontId="1" fillId="33" borderId="10" xfId="52" applyNumberFormat="1" applyFont="1" applyFill="1" applyBorder="1" applyAlignment="1" applyProtection="1">
      <alignment vertical="top"/>
      <protection/>
    </xf>
    <xf numFmtId="4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5" fontId="1" fillId="33" borderId="10" xfId="52" applyNumberFormat="1" applyFont="1" applyFill="1" applyBorder="1" applyAlignment="1" applyProtection="1">
      <alignment horizontal="right" vertical="top"/>
      <protection/>
    </xf>
    <xf numFmtId="0" fontId="1" fillId="33" borderId="10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189" fontId="1" fillId="33" borderId="1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vertical="top"/>
    </xf>
    <xf numFmtId="187" fontId="1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5" fontId="1" fillId="33" borderId="10" xfId="54" applyNumberFormat="1" applyFont="1" applyFill="1" applyBorder="1" applyAlignment="1">
      <alignment horizontal="center" wrapText="1"/>
      <protection/>
    </xf>
    <xf numFmtId="185" fontId="1" fillId="33" borderId="10" xfId="54" applyNumberFormat="1" applyFont="1" applyFill="1" applyBorder="1" applyAlignment="1">
      <alignment horizontal="center" vertical="top" wrapText="1"/>
      <protection/>
    </xf>
    <xf numFmtId="185" fontId="1" fillId="33" borderId="17" xfId="54" applyNumberFormat="1" applyFont="1" applyFill="1" applyBorder="1" applyAlignment="1">
      <alignment horizontal="center" vertical="top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justify"/>
    </xf>
    <xf numFmtId="0" fontId="1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/>
    </xf>
    <xf numFmtId="185" fontId="1" fillId="33" borderId="14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/>
    </xf>
    <xf numFmtId="0" fontId="1" fillId="33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нз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748\&#1042;&#1086;&#1076;&#1086;&#1082;&#1072;&#1085;&#1072;&#1083;\&#1051;&#1080;&#1089;&#1090;%20Microsoft%20Exce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B13">
            <v>1</v>
          </cell>
          <cell r="C13" t="str">
            <v>Підвал будівлі з арт.свердловиною  №1 Прогрес</v>
          </cell>
          <cell r="D13" t="str">
            <v>вул.Носівський шлях27 "а"</v>
          </cell>
          <cell r="E13">
            <v>6200</v>
          </cell>
          <cell r="F13">
            <v>2319</v>
          </cell>
          <cell r="G13">
            <v>1973</v>
          </cell>
        </row>
        <row r="14">
          <cell r="B14">
            <v>2</v>
          </cell>
          <cell r="C14" t="str">
            <v>Підвал будівлі з арт.свердловиною  № 2 Прогрес</v>
          </cell>
          <cell r="D14" t="str">
            <v>вул.Носівський шлях27 "а"</v>
          </cell>
          <cell r="E14">
            <v>6200</v>
          </cell>
          <cell r="F14">
            <v>2319</v>
          </cell>
          <cell r="G14">
            <v>1974</v>
          </cell>
        </row>
        <row r="15">
          <cell r="B15">
            <v>3</v>
          </cell>
          <cell r="C15" t="str">
            <v>Підвал будівлі з арт.свердловиною  № 5 Прогрес</v>
          </cell>
          <cell r="D15" t="str">
            <v>вул.Носівський шлях27 "а"</v>
          </cell>
          <cell r="E15">
            <v>4000</v>
          </cell>
          <cell r="F15">
            <v>1497</v>
          </cell>
          <cell r="G15">
            <v>1974</v>
          </cell>
        </row>
        <row r="16">
          <cell r="B16">
            <v>4</v>
          </cell>
          <cell r="C16" t="str">
            <v>Підвал будівлі з арт.свердловиною  №6 Прогрес</v>
          </cell>
          <cell r="D16" t="str">
            <v>вул.Носівський шлях27 "а"</v>
          </cell>
          <cell r="E16">
            <v>6200</v>
          </cell>
          <cell r="F16">
            <v>2319</v>
          </cell>
          <cell r="G16">
            <v>1974</v>
          </cell>
        </row>
        <row r="17">
          <cell r="B17">
            <v>5</v>
          </cell>
          <cell r="C17" t="str">
            <v>Підвал будівлі з арт.свердловиною  №7 Прогрес</v>
          </cell>
          <cell r="D17" t="str">
            <v>вул.Носівський шлях27 "а"</v>
          </cell>
          <cell r="E17">
            <v>5397</v>
          </cell>
          <cell r="F17">
            <v>2019</v>
          </cell>
          <cell r="G17">
            <v>1974</v>
          </cell>
        </row>
        <row r="18">
          <cell r="B18">
            <v>6</v>
          </cell>
          <cell r="C18" t="str">
            <v>Підвал будівлі з арт.свердловиною  № 9  Прогрес</v>
          </cell>
          <cell r="D18" t="str">
            <v>вул.Носівський шлях27 "а"</v>
          </cell>
          <cell r="E18">
            <v>834</v>
          </cell>
          <cell r="F18">
            <v>312</v>
          </cell>
          <cell r="G18">
            <v>1996</v>
          </cell>
        </row>
        <row r="19">
          <cell r="B19">
            <v>7</v>
          </cell>
          <cell r="C19" t="str">
            <v>Підвал будівлі з арт.свердловиною (Огдядова  Скважина №1) Прогрес  </v>
          </cell>
          <cell r="D19" t="str">
            <v>вул.Носівський шлях27 "а"</v>
          </cell>
          <cell r="E19">
            <v>720</v>
          </cell>
          <cell r="F19">
            <v>269</v>
          </cell>
          <cell r="G19">
            <v>1974</v>
          </cell>
        </row>
        <row r="20">
          <cell r="B20">
            <v>8</v>
          </cell>
          <cell r="C20" t="str">
            <v>Підвал будівлі з арт.свердловиною (Огдядова №2 Прогрес  </v>
          </cell>
          <cell r="D20" t="str">
            <v>вул.Носівський шлях27 "а"</v>
          </cell>
          <cell r="E20">
            <v>720</v>
          </cell>
          <cell r="F20">
            <v>269</v>
          </cell>
          <cell r="G20">
            <v>1975</v>
          </cell>
        </row>
        <row r="21">
          <cell r="B21">
            <v>9</v>
          </cell>
          <cell r="C21" t="str">
            <v>Резервуар 250 м. Куб. </v>
          </cell>
          <cell r="D21" t="str">
            <v>вул.Прилуцька</v>
          </cell>
          <cell r="E21">
            <v>5472</v>
          </cell>
          <cell r="F21">
            <v>2666</v>
          </cell>
          <cell r="G21">
            <v>1978</v>
          </cell>
        </row>
        <row r="22">
          <cell r="B22">
            <v>10</v>
          </cell>
          <cell r="C22" t="str">
            <v>Резервуар 250 м. Куб.   </v>
          </cell>
          <cell r="D22" t="str">
            <v>вул.Прилуцька</v>
          </cell>
          <cell r="E22">
            <v>5472</v>
          </cell>
          <cell r="F22">
            <v>2666</v>
          </cell>
          <cell r="G22">
            <v>1978</v>
          </cell>
        </row>
        <row r="23">
          <cell r="B23">
            <v>11</v>
          </cell>
          <cell r="C23" t="str">
            <v>Артскважина с насосом №2 </v>
          </cell>
          <cell r="D23" t="str">
            <v>вул.Прилуцька</v>
          </cell>
          <cell r="E23">
            <v>928</v>
          </cell>
          <cell r="F23">
            <v>452</v>
          </cell>
          <cell r="G23">
            <v>1978</v>
          </cell>
        </row>
        <row r="24">
          <cell r="B24">
            <v>12</v>
          </cell>
          <cell r="C24" t="str">
            <v>Артскважина с насосом №3 </v>
          </cell>
          <cell r="D24" t="str">
            <v>вул.Прилуцька</v>
          </cell>
          <cell r="E24">
            <v>928</v>
          </cell>
          <cell r="F24">
            <v>452</v>
          </cell>
          <cell r="G24">
            <v>1978</v>
          </cell>
        </row>
        <row r="25">
          <cell r="B25">
            <v>13</v>
          </cell>
          <cell r="C25" t="str">
            <v>Артскважина №1 в/ч   </v>
          </cell>
          <cell r="D25" t="str">
            <v>вул.Прилуцька</v>
          </cell>
          <cell r="E25">
            <v>53112</v>
          </cell>
          <cell r="F25">
            <v>25874</v>
          </cell>
          <cell r="G25">
            <v>1978</v>
          </cell>
        </row>
        <row r="26">
          <cell r="B26">
            <v>14</v>
          </cell>
          <cell r="C26" t="str">
            <v>Автодороги и площадки. 250 м   </v>
          </cell>
          <cell r="D26" t="str">
            <v>вул.Прилуцька</v>
          </cell>
          <cell r="E26">
            <v>5524</v>
          </cell>
          <cell r="F26">
            <v>2691</v>
          </cell>
          <cell r="G26">
            <v>1978</v>
          </cell>
        </row>
        <row r="27">
          <cell r="B27">
            <v>15</v>
          </cell>
          <cell r="C27" t="str">
            <v>Водопровідна башня  </v>
          </cell>
          <cell r="D27" t="str">
            <v>вул.Прилуцька</v>
          </cell>
          <cell r="E27">
            <v>7087</v>
          </cell>
          <cell r="F27">
            <v>3872</v>
          </cell>
          <cell r="G27">
            <v>1974</v>
          </cell>
        </row>
        <row r="28">
          <cell r="B28">
            <v>16</v>
          </cell>
          <cell r="C28" t="str">
            <v>Водонасосная станция  </v>
          </cell>
          <cell r="D28" t="str">
            <v>вул.Прилуцька</v>
          </cell>
          <cell r="E28">
            <v>10241</v>
          </cell>
          <cell r="F28">
            <v>8813</v>
          </cell>
          <cell r="G28">
            <v>1981</v>
          </cell>
        </row>
        <row r="29">
          <cell r="B29">
            <v>17</v>
          </cell>
          <cell r="C29" t="str">
            <v>Нежитлове приміщення вул.Шевченко 92-а  </v>
          </cell>
          <cell r="D29" t="str">
            <v>вул.Шевченко 92-а</v>
          </cell>
          <cell r="E29">
            <v>14178</v>
          </cell>
          <cell r="F29">
            <v>5450</v>
          </cell>
          <cell r="G29">
            <v>1969</v>
          </cell>
        </row>
        <row r="30">
          <cell r="B30">
            <v>18</v>
          </cell>
          <cell r="C30" t="str">
            <v>Будівля водопровідної насосної станції вул.Незалежності 42а   .</v>
          </cell>
          <cell r="D30" t="str">
            <v>вул.Незалежності 42а</v>
          </cell>
          <cell r="E30">
            <v>41373</v>
          </cell>
          <cell r="F30">
            <v>19623</v>
          </cell>
          <cell r="G30">
            <v>2008</v>
          </cell>
        </row>
        <row r="31">
          <cell r="B31">
            <v>19</v>
          </cell>
          <cell r="C31" t="str">
            <v>Будівля прохідної </v>
          </cell>
          <cell r="D31" t="str">
            <v>вул.Ч.Гребля</v>
          </cell>
          <cell r="E31">
            <v>1</v>
          </cell>
          <cell r="F31">
            <v>1</v>
          </cell>
          <cell r="G31">
            <v>1988</v>
          </cell>
        </row>
        <row r="32">
          <cell r="B32">
            <v>20</v>
          </cell>
          <cell r="C32" t="str">
            <v>Будівля майстерні ВНС-ПММ </v>
          </cell>
          <cell r="D32" t="str">
            <v>вул.Козача 5</v>
          </cell>
          <cell r="E32">
            <v>1</v>
          </cell>
          <cell r="F32">
            <v>1</v>
          </cell>
          <cell r="G32">
            <v>1994</v>
          </cell>
        </row>
        <row r="33">
          <cell r="B33">
            <v>21</v>
          </cell>
          <cell r="C33" t="str">
            <v>Частина нежитлового приміщення котельні по вул.Ак.Амосова 8а/1</v>
          </cell>
          <cell r="D33" t="str">
            <v> вул.Ак.Амосова 8а/1</v>
          </cell>
          <cell r="E33">
            <v>971</v>
          </cell>
          <cell r="F33">
            <v>629</v>
          </cell>
          <cell r="G33">
            <v>2003</v>
          </cell>
        </row>
        <row r="34">
          <cell r="B34">
            <v>22</v>
          </cell>
          <cell r="C34" t="str">
            <v>Частина нежитлового приміщення котельні по вул.Покровська 2/1</v>
          </cell>
          <cell r="D34" t="str">
            <v>вул.Покровська 2/1</v>
          </cell>
          <cell r="E34">
            <v>3815</v>
          </cell>
          <cell r="F34">
            <v>2805</v>
          </cell>
          <cell r="G34">
            <v>2003</v>
          </cell>
        </row>
        <row r="35">
          <cell r="B35">
            <v>23</v>
          </cell>
          <cell r="C35" t="str">
            <v>Частина нежитлового приміщення ЦТП №1 по вул.Шевченко 124 Б/1</v>
          </cell>
          <cell r="D35" t="str">
            <v>вул.Шевченко 124 Б/1</v>
          </cell>
          <cell r="E35">
            <v>3845</v>
          </cell>
          <cell r="F35">
            <v>1540</v>
          </cell>
          <cell r="G35">
            <v>2003</v>
          </cell>
        </row>
        <row r="36">
          <cell r="B36">
            <v>24</v>
          </cell>
          <cell r="C36" t="str">
            <v>Частина нежитлового приміщення ЦТП №2 по вул.Об"їжджа 116 Б/1</v>
          </cell>
          <cell r="D36" t="str">
            <v> вул.Об"їжджа 116 Б/1</v>
          </cell>
          <cell r="E36">
            <v>2844</v>
          </cell>
          <cell r="F36">
            <v>1373</v>
          </cell>
          <cell r="G36">
            <v>2003</v>
          </cell>
        </row>
        <row r="37">
          <cell r="B37">
            <v>25</v>
          </cell>
          <cell r="C37" t="str">
            <v>Частина нежитлового приміщення ЦТП №3 по вул.Об"їжджа 116 В/1</v>
          </cell>
          <cell r="D37" t="str">
            <v> вул.Об"їжджа 116 В/1</v>
          </cell>
          <cell r="E37">
            <v>2910</v>
          </cell>
          <cell r="F37">
            <v>1399</v>
          </cell>
          <cell r="G37">
            <v>2003</v>
          </cell>
        </row>
        <row r="38">
          <cell r="B38">
            <v>26</v>
          </cell>
          <cell r="C38" t="str">
            <v>Частина нежитлового приміщення ЦТП №5 по вул.Шевченко 99Д/1</v>
          </cell>
          <cell r="D38" t="str">
            <v>вул.Шевченко 99Д/1</v>
          </cell>
          <cell r="E38">
            <v>6362</v>
          </cell>
          <cell r="F38">
            <v>3364</v>
          </cell>
          <cell r="G38">
            <v>2003</v>
          </cell>
        </row>
        <row r="39">
          <cell r="B39">
            <v>27</v>
          </cell>
          <cell r="C39" t="str">
            <v>Частина нежитлового приміщення ЦТП №6 по вул.3-й Мікрорайон 5/1</v>
          </cell>
          <cell r="D39" t="str">
            <v>вул.3-й Мікрорайон 5/1</v>
          </cell>
          <cell r="E39">
            <v>5627</v>
          </cell>
          <cell r="F39">
            <v>2607</v>
          </cell>
          <cell r="G39">
            <v>2003</v>
          </cell>
        </row>
        <row r="40">
          <cell r="B40">
            <v>28</v>
          </cell>
          <cell r="C40" t="str">
            <v>Будівля  станції 3-го підьйому </v>
          </cell>
          <cell r="D40" t="str">
            <v>вул.Б.Хмельницького</v>
          </cell>
          <cell r="E40">
            <v>33135</v>
          </cell>
          <cell r="F40">
            <v>27244</v>
          </cell>
          <cell r="G40">
            <v>1990</v>
          </cell>
        </row>
        <row r="41">
          <cell r="B41">
            <v>29</v>
          </cell>
          <cell r="C41" t="str">
            <v>Артскважина  №2   </v>
          </cell>
          <cell r="D41" t="str">
            <v>вул.Козача 5</v>
          </cell>
          <cell r="E41">
            <v>2300</v>
          </cell>
          <cell r="F41">
            <v>1190</v>
          </cell>
          <cell r="G41">
            <v>1975</v>
          </cell>
        </row>
        <row r="42">
          <cell r="B42">
            <v>30</v>
          </cell>
          <cell r="C42" t="str">
            <v>Водопровідно-насосна станція </v>
          </cell>
          <cell r="D42" t="str">
            <v>вул.Козача 5</v>
          </cell>
          <cell r="E42">
            <v>25989</v>
          </cell>
          <cell r="F42">
            <v>11544</v>
          </cell>
          <cell r="G42">
            <v>1928</v>
          </cell>
        </row>
        <row r="43">
          <cell r="B43">
            <v>31</v>
          </cell>
          <cell r="C43" t="str">
            <v>Водопровідно-насосна станція     </v>
          </cell>
          <cell r="D43" t="str">
            <v>вул.Ч.Гребля</v>
          </cell>
          <cell r="E43">
            <v>71278</v>
          </cell>
          <cell r="F43">
            <v>34828</v>
          </cell>
          <cell r="G43">
            <v>1966</v>
          </cell>
        </row>
        <row r="44">
          <cell r="B44">
            <v>32</v>
          </cell>
          <cell r="C44" t="str">
            <v>Артскважина № 1 </v>
          </cell>
          <cell r="D44" t="str">
            <v>вул.Козача 5</v>
          </cell>
          <cell r="E44">
            <v>2300</v>
          </cell>
          <cell r="F44">
            <v>1190</v>
          </cell>
          <cell r="G44">
            <v>1970</v>
          </cell>
        </row>
        <row r="45">
          <cell r="B45">
            <v>33</v>
          </cell>
          <cell r="C45" t="str">
            <v>Артскважина № 7</v>
          </cell>
          <cell r="D45" t="str">
            <v>вул.Ч.Гребля</v>
          </cell>
          <cell r="E45">
            <v>2500</v>
          </cell>
          <cell r="F45">
            <v>1265</v>
          </cell>
          <cell r="G45">
            <v>1974</v>
          </cell>
        </row>
        <row r="46">
          <cell r="B46">
            <v>34</v>
          </cell>
          <cell r="C46" t="str">
            <v>Артскважина № 9 </v>
          </cell>
          <cell r="D46" t="str">
            <v>вул.Ч.Гребля</v>
          </cell>
          <cell r="E46">
            <v>2500</v>
          </cell>
          <cell r="F46">
            <v>1252</v>
          </cell>
          <cell r="G46">
            <v>1974</v>
          </cell>
        </row>
        <row r="47">
          <cell r="B47">
            <v>35</v>
          </cell>
          <cell r="C47" t="str">
            <v>Артскважина №14 </v>
          </cell>
          <cell r="D47" t="str">
            <v>вул.Ч.Гребля</v>
          </cell>
          <cell r="E47">
            <v>1500</v>
          </cell>
          <cell r="F47">
            <v>750</v>
          </cell>
          <cell r="G47">
            <v>1974</v>
          </cell>
        </row>
        <row r="48">
          <cell r="B48">
            <v>36</v>
          </cell>
          <cell r="C48" t="str">
            <v>Артскважина № 15 </v>
          </cell>
          <cell r="D48" t="str">
            <v>вул.Ч.Гребля</v>
          </cell>
          <cell r="E48">
            <v>31209</v>
          </cell>
          <cell r="F48">
            <v>13721</v>
          </cell>
          <cell r="G48">
            <v>1988</v>
          </cell>
        </row>
        <row r="49">
          <cell r="B49">
            <v>37</v>
          </cell>
          <cell r="C49" t="str">
            <v>Артскважина № 16  </v>
          </cell>
          <cell r="D49" t="str">
            <v>вул.Ч.Гребля</v>
          </cell>
          <cell r="E49">
            <v>1200</v>
          </cell>
          <cell r="F49">
            <v>473</v>
          </cell>
          <cell r="G49">
            <v>1994</v>
          </cell>
        </row>
        <row r="50">
          <cell r="B50">
            <v>38</v>
          </cell>
          <cell r="C50" t="str">
            <v>Артскважина № 5 парк Шевченко</v>
          </cell>
          <cell r="D50" t="str">
            <v>вул.Шевченко</v>
          </cell>
          <cell r="E50">
            <v>9166</v>
          </cell>
          <cell r="F50">
            <v>4993</v>
          </cell>
          <cell r="G50">
            <v>1975</v>
          </cell>
        </row>
        <row r="51">
          <cell r="B51">
            <v>39</v>
          </cell>
          <cell r="C51" t="str">
            <v>Водопрвідно- насосна  станція3-го підьйому </v>
          </cell>
          <cell r="D51" t="str">
            <v>вул.Овдієвська   </v>
          </cell>
          <cell r="E51">
            <v>4100</v>
          </cell>
          <cell r="F51">
            <v>1808</v>
          </cell>
          <cell r="G51">
            <v>1991</v>
          </cell>
        </row>
        <row r="52">
          <cell r="B52">
            <v>40</v>
          </cell>
          <cell r="C52" t="str">
            <v>Резервуар чистої води   1000     </v>
          </cell>
          <cell r="D52" t="str">
            <v>вул.Козача 5</v>
          </cell>
          <cell r="E52">
            <v>1000</v>
          </cell>
          <cell r="F52">
            <v>571</v>
          </cell>
          <cell r="G52">
            <v>1928</v>
          </cell>
        </row>
        <row r="53">
          <cell r="B53">
            <v>41</v>
          </cell>
          <cell r="C53" t="str">
            <v>Резервуар чистої води 3000      </v>
          </cell>
          <cell r="D53" t="str">
            <v>вул.Ч.Гребля</v>
          </cell>
          <cell r="E53">
            <v>7639</v>
          </cell>
          <cell r="F53">
            <v>2938</v>
          </cell>
          <cell r="G53">
            <v>1995</v>
          </cell>
        </row>
        <row r="54">
          <cell r="B54">
            <v>42</v>
          </cell>
          <cell r="C54" t="str">
            <v>Артскважина № 7/ Круча/  б.к.</v>
          </cell>
          <cell r="D54" t="str">
            <v>вул.Воздвиженська</v>
          </cell>
          <cell r="E54">
            <v>56886</v>
          </cell>
          <cell r="F54">
            <v>0</v>
          </cell>
          <cell r="G54">
            <v>1982</v>
          </cell>
        </row>
        <row r="55">
          <cell r="B55">
            <v>43</v>
          </cell>
          <cell r="C55" t="str">
            <v>Будівля резервуару  чистої води 300  </v>
          </cell>
          <cell r="D55" t="str">
            <v>вул.Козача 5</v>
          </cell>
          <cell r="E55">
            <v>1200</v>
          </cell>
          <cell r="F55">
            <v>704</v>
          </cell>
          <cell r="G55">
            <v>1974</v>
          </cell>
        </row>
        <row r="56">
          <cell r="B56">
            <v>44</v>
          </cell>
          <cell r="C56" t="str">
            <v>Резервуар чистої води 400  </v>
          </cell>
          <cell r="D56" t="str">
            <v>вул.Ч.Гребля</v>
          </cell>
          <cell r="E56">
            <v>1800</v>
          </cell>
          <cell r="F56">
            <v>1093</v>
          </cell>
          <cell r="G56">
            <v>1966</v>
          </cell>
        </row>
        <row r="57">
          <cell r="B57">
            <v>45</v>
          </cell>
          <cell r="C57" t="str">
            <v>Резервуар чистої води   1000 </v>
          </cell>
          <cell r="D57" t="str">
            <v>вул.Ч.Гребля</v>
          </cell>
          <cell r="E57">
            <v>5000</v>
          </cell>
          <cell r="F57">
            <v>2714</v>
          </cell>
          <cell r="G57">
            <v>1985</v>
          </cell>
        </row>
        <row r="58">
          <cell r="B58">
            <v>46</v>
          </cell>
          <cell r="C58" t="str">
            <v>Станція обезжелізування   Водозабор Прогрес   </v>
          </cell>
          <cell r="D58" t="str">
            <v>вул.Носівський шлях27 "а"</v>
          </cell>
          <cell r="E58">
            <v>86836</v>
          </cell>
          <cell r="F58">
            <v>26811</v>
          </cell>
          <cell r="G58">
            <v>1974</v>
          </cell>
        </row>
        <row r="59">
          <cell r="B59">
            <v>47</v>
          </cell>
          <cell r="C59" t="str">
            <v>Хлораторная  Водозабор Прогрес  </v>
          </cell>
          <cell r="D59" t="str">
            <v>вул.Носівський шлях27 "а"</v>
          </cell>
          <cell r="E59">
            <v>22893</v>
          </cell>
          <cell r="F59">
            <v>10977</v>
          </cell>
          <cell r="G59">
            <v>1974</v>
          </cell>
        </row>
        <row r="60">
          <cell r="B60">
            <v>48</v>
          </cell>
          <cell r="C60" t="str">
            <v>Водонапірна башня  Водозабор Прогрес  </v>
          </cell>
          <cell r="D60" t="str">
            <v>вул.Носівський шлях27 "а"</v>
          </cell>
          <cell r="E60">
            <v>9982</v>
          </cell>
          <cell r="F60">
            <v>4661</v>
          </cell>
          <cell r="G60">
            <v>1973</v>
          </cell>
        </row>
        <row r="61">
          <cell r="B61">
            <v>49</v>
          </cell>
          <cell r="C61" t="str">
            <v>Противопож. Рез., 1000 м. куб. Прогрес   </v>
          </cell>
          <cell r="D61" t="str">
            <v>вул.Носівський шлях27 "а"</v>
          </cell>
          <cell r="E61">
            <v>12043</v>
          </cell>
          <cell r="F61">
            <v>6064</v>
          </cell>
          <cell r="G61">
            <v>1974</v>
          </cell>
        </row>
        <row r="62">
          <cell r="B62">
            <v>50</v>
          </cell>
          <cell r="C62" t="str">
            <v>Противопож. Рез., 1000 м. куб. Прогрес   </v>
          </cell>
          <cell r="D62" t="str">
            <v>вул.Носівський шлях27 "а"</v>
          </cell>
          <cell r="E62">
            <v>13846</v>
          </cell>
          <cell r="F62">
            <v>6930</v>
          </cell>
          <cell r="G62">
            <v>1974</v>
          </cell>
        </row>
        <row r="63">
          <cell r="B63">
            <v>51</v>
          </cell>
          <cell r="C63" t="str">
            <v>Резервуар, 1000 м. Куб.Прогрес   </v>
          </cell>
          <cell r="D63" t="str">
            <v>вул.Носівський шлях27 "а"</v>
          </cell>
          <cell r="E63">
            <v>37410</v>
          </cell>
          <cell r="F63">
            <v>18836</v>
          </cell>
          <cell r="G63">
            <v>1973</v>
          </cell>
        </row>
        <row r="64">
          <cell r="B64">
            <v>52</v>
          </cell>
          <cell r="C64" t="str">
            <v>Резервуар, 1000 м. Куб   Прогрес   </v>
          </cell>
          <cell r="D64" t="str">
            <v>вул.Носівський шлях27 "а"</v>
          </cell>
          <cell r="E64">
            <v>37392</v>
          </cell>
          <cell r="F64">
            <v>18826</v>
          </cell>
          <cell r="G64">
            <v>1973</v>
          </cell>
        </row>
        <row r="65">
          <cell r="B65">
            <v>53</v>
          </cell>
          <cell r="C65" t="str">
            <v>Резервууар, 250 м. Куб. Прогрес   </v>
          </cell>
          <cell r="D65" t="str">
            <v>вул.Носівський шлях27 "а"</v>
          </cell>
          <cell r="E65">
            <v>6630</v>
          </cell>
          <cell r="F65">
            <v>3338</v>
          </cell>
          <cell r="G65">
            <v>1973</v>
          </cell>
        </row>
        <row r="66">
          <cell r="B66">
            <v>55</v>
          </cell>
          <cell r="C66" t="str">
            <v>Каналізаційно-насосна станція </v>
          </cell>
          <cell r="D66" t="str">
            <v>вул.Гайдамацька 19а</v>
          </cell>
          <cell r="E66">
            <v>18076</v>
          </cell>
          <cell r="F66">
            <v>14963</v>
          </cell>
          <cell r="G66">
            <v>1980</v>
          </cell>
        </row>
        <row r="67">
          <cell r="B67">
            <v>56</v>
          </cell>
          <cell r="C67" t="str">
            <v>Вбиральня</v>
          </cell>
          <cell r="D67" t="str">
            <v>вул.Козача 5</v>
          </cell>
          <cell r="E67">
            <v>21694</v>
          </cell>
          <cell r="F67">
            <v>11528</v>
          </cell>
          <cell r="G67">
            <v>1979</v>
          </cell>
        </row>
        <row r="68">
          <cell r="B68">
            <v>57</v>
          </cell>
          <cell r="C68" t="str">
            <v>Каналізаційно-насосна станція та напорний та сам.кол.</v>
          </cell>
          <cell r="D68" t="str">
            <v>вул.Липоврізька 53а</v>
          </cell>
          <cell r="E68">
            <v>41603</v>
          </cell>
          <cell r="F68">
            <v>13082</v>
          </cell>
          <cell r="G68">
            <v>1982</v>
          </cell>
        </row>
        <row r="69">
          <cell r="B69">
            <v>58</v>
          </cell>
          <cell r="C69" t="str">
            <v>Каналізаційно-насосна станція     </v>
          </cell>
          <cell r="D69" t="str">
            <v>вул.Василівська   47-б</v>
          </cell>
          <cell r="E69">
            <v>47374</v>
          </cell>
          <cell r="F69">
            <v>28642</v>
          </cell>
          <cell r="G69">
            <v>2007</v>
          </cell>
        </row>
        <row r="70">
          <cell r="B70">
            <v>59</v>
          </cell>
          <cell r="C70" t="str">
            <v>Каналізаційно-насосна станція  </v>
          </cell>
          <cell r="D70" t="str">
            <v>вул. Коцюбинського   </v>
          </cell>
          <cell r="E70">
            <v>16457</v>
          </cell>
          <cell r="F70">
            <v>12969</v>
          </cell>
          <cell r="G70">
            <v>1954</v>
          </cell>
        </row>
        <row r="71">
          <cell r="B71">
            <v>60</v>
          </cell>
          <cell r="C71" t="str">
            <v>Каналізаційно-насосна станція </v>
          </cell>
          <cell r="D71" t="str">
            <v>вул. Франко 89-а</v>
          </cell>
          <cell r="E71">
            <v>4800</v>
          </cell>
          <cell r="F71">
            <v>2629</v>
          </cell>
          <cell r="G71">
            <v>1987</v>
          </cell>
        </row>
        <row r="72">
          <cell r="B72">
            <v>61</v>
          </cell>
          <cell r="C72" t="str">
            <v>Каналізаційно-насосна станція </v>
          </cell>
          <cell r="D72" t="str">
            <v>вул. Ак.Амосова 14-б</v>
          </cell>
          <cell r="E72">
            <v>4800</v>
          </cell>
          <cell r="F72">
            <v>2629</v>
          </cell>
          <cell r="G72">
            <v>1979</v>
          </cell>
        </row>
        <row r="73">
          <cell r="B73">
            <v>62</v>
          </cell>
          <cell r="C73" t="str">
            <v>Каналізаційно-насосна станція </v>
          </cell>
          <cell r="D73" t="str">
            <v>вул.Об"їжджа 118-г</v>
          </cell>
          <cell r="E73">
            <v>4800</v>
          </cell>
          <cell r="F73">
            <v>2629</v>
          </cell>
          <cell r="G73">
            <v>1978</v>
          </cell>
        </row>
        <row r="74">
          <cell r="B74">
            <v>63</v>
          </cell>
          <cell r="C74" t="str">
            <v>Каналізаційно-насосна станція </v>
          </cell>
          <cell r="D74" t="str">
            <v>вул. Прилуцька 133-а</v>
          </cell>
          <cell r="E74">
            <v>4800</v>
          </cell>
          <cell r="F74">
            <v>2629</v>
          </cell>
          <cell r="G74">
            <v>1973</v>
          </cell>
        </row>
        <row r="75">
          <cell r="B75">
            <v>64</v>
          </cell>
          <cell r="C75" t="str">
            <v>Каналізаційно-насосна станція В/М №21</v>
          </cell>
          <cell r="D75" t="str">
            <v>вул.Космонавтов 12 б 2-га лінія</v>
          </cell>
          <cell r="E75">
            <v>29900</v>
          </cell>
          <cell r="F75">
            <v>890</v>
          </cell>
          <cell r="G75">
            <v>1974</v>
          </cell>
        </row>
        <row r="76">
          <cell r="B76">
            <v>65</v>
          </cell>
          <cell r="C76" t="str">
            <v>Каналізаційно-насосна станція В/М №21</v>
          </cell>
          <cell r="D76" t="str">
            <v>вул.Космонавтов 10а</v>
          </cell>
          <cell r="E76">
            <v>141799</v>
          </cell>
          <cell r="F76">
            <v>56512</v>
          </cell>
          <cell r="G76">
            <v>1954</v>
          </cell>
        </row>
        <row r="77">
          <cell r="B77">
            <v>66</v>
          </cell>
          <cell r="C77" t="str">
            <v>Каналізаційно-насосна станція перекач. В/М №27</v>
          </cell>
          <cell r="D77" t="str">
            <v>вул.Євлашівська12 б </v>
          </cell>
          <cell r="E77">
            <v>195699</v>
          </cell>
          <cell r="F77">
            <v>48450</v>
          </cell>
          <cell r="G77">
            <v>1954</v>
          </cell>
        </row>
        <row r="78">
          <cell r="B78">
            <v>67</v>
          </cell>
          <cell r="C78" t="str">
            <v>Каналізаційно-насосна станція В/Ч </v>
          </cell>
          <cell r="D78" t="str">
            <v>вул. Прилуцька 164-а</v>
          </cell>
          <cell r="E78">
            <v>10000</v>
          </cell>
          <cell r="F78">
            <v>4264</v>
          </cell>
          <cell r="G78">
            <v>1973</v>
          </cell>
        </row>
        <row r="79">
          <cell r="B79">
            <v>68</v>
          </cell>
          <cell r="C79" t="str">
            <v>Каналізаційно-насосна станція В/Ч </v>
          </cell>
          <cell r="D79" t="str">
            <v>вул. Прилуцька 118-а</v>
          </cell>
          <cell r="E79">
            <v>10000</v>
          </cell>
          <cell r="F79">
            <v>4264</v>
          </cell>
          <cell r="G79">
            <v>1973</v>
          </cell>
        </row>
        <row r="80">
          <cell r="B80">
            <v>69</v>
          </cell>
          <cell r="C80" t="str">
            <v>Каналізаційно-насосна станція  </v>
          </cell>
          <cell r="D80" t="str">
            <v>вул.Набережна 2 а</v>
          </cell>
          <cell r="E80">
            <v>41532</v>
          </cell>
          <cell r="F80">
            <v>28268</v>
          </cell>
          <cell r="G80">
            <v>1973</v>
          </cell>
        </row>
        <row r="81">
          <cell r="B81">
            <v>70</v>
          </cell>
          <cell r="C81" t="str">
            <v>Каналізаційно-насосна станція  </v>
          </cell>
          <cell r="D81" t="str">
            <v>вул.Синяківська   </v>
          </cell>
          <cell r="E81">
            <v>104938</v>
          </cell>
          <cell r="F81">
            <v>68205</v>
          </cell>
          <cell r="G81">
            <v>1973</v>
          </cell>
        </row>
        <row r="82">
          <cell r="B82">
            <v>71</v>
          </cell>
          <cell r="C82" t="str">
            <v>Біостав</v>
          </cell>
          <cell r="D82" t="str">
            <v>с.Ніжинське вул.Батюка 1-Б</v>
          </cell>
          <cell r="E82">
            <v>495841</v>
          </cell>
          <cell r="F82">
            <v>489655</v>
          </cell>
          <cell r="G82">
            <v>1974</v>
          </cell>
        </row>
        <row r="83">
          <cell r="B83">
            <v>72</v>
          </cell>
          <cell r="C83" t="str">
            <v>Газопровод </v>
          </cell>
          <cell r="D83" t="str">
            <v>с.Ніжинське вул.Батюка 1-Б</v>
          </cell>
          <cell r="E83">
            <v>130313</v>
          </cell>
          <cell r="F83">
            <v>26906</v>
          </cell>
          <cell r="G83">
            <v>2005</v>
          </cell>
        </row>
        <row r="84">
          <cell r="B84">
            <v>73</v>
          </cell>
          <cell r="C84" t="str">
            <v>Мулова насосна станція</v>
          </cell>
          <cell r="D84" t="str">
            <v>с.Ніжинське вул.Батюка 1-Б</v>
          </cell>
          <cell r="E84">
            <v>23300</v>
          </cell>
          <cell r="F84">
            <v>10103</v>
          </cell>
          <cell r="G84">
            <v>1974</v>
          </cell>
        </row>
        <row r="85">
          <cell r="B85">
            <v>74</v>
          </cell>
          <cell r="C85" t="str">
            <v>Вторинний відстійник</v>
          </cell>
          <cell r="D85" t="str">
            <v>с.Ніжинське вул.Батюка 1-Б</v>
          </cell>
          <cell r="E85">
            <v>90170</v>
          </cell>
          <cell r="F85">
            <v>32716</v>
          </cell>
          <cell r="G85">
            <v>1974</v>
          </cell>
        </row>
        <row r="86">
          <cell r="B86">
            <v>75</v>
          </cell>
          <cell r="C86" t="str">
            <v>Біоставок</v>
          </cell>
          <cell r="D86" t="str">
            <v>с.Ніжинське вул.Батюка 1-Б</v>
          </cell>
          <cell r="E86">
            <v>555346</v>
          </cell>
          <cell r="F86">
            <v>536790</v>
          </cell>
          <cell r="G86">
            <v>1974</v>
          </cell>
        </row>
        <row r="87">
          <cell r="B87">
            <v>77</v>
          </cell>
          <cell r="C87" t="str">
            <v>Біоставок</v>
          </cell>
          <cell r="D87" t="str">
            <v>с.Ніжинське вул.Батюка 1-Б</v>
          </cell>
          <cell r="E87">
            <v>555346</v>
          </cell>
          <cell r="F87">
            <v>536790</v>
          </cell>
          <cell r="G87">
            <v>1974</v>
          </cell>
        </row>
        <row r="88">
          <cell r="B88">
            <v>78</v>
          </cell>
          <cell r="C88" t="str">
            <v>Мулоуплотнювач</v>
          </cell>
          <cell r="D88" t="str">
            <v>с.Ніжинське вул.Батюка 1-Б</v>
          </cell>
          <cell r="E88">
            <v>20056</v>
          </cell>
          <cell r="F88">
            <v>10037</v>
          </cell>
          <cell r="G88">
            <v>1974</v>
          </cell>
        </row>
        <row r="89">
          <cell r="B89">
            <v>79</v>
          </cell>
          <cell r="C89" t="str">
            <v>Мулоуплотнювач</v>
          </cell>
          <cell r="D89" t="str">
            <v>с.Ніжинське вул.Батюка 1-Б</v>
          </cell>
          <cell r="E89">
            <v>20056</v>
          </cell>
          <cell r="F89">
            <v>10037</v>
          </cell>
          <cell r="G89">
            <v>1974</v>
          </cell>
        </row>
        <row r="90">
          <cell r="B90">
            <v>80</v>
          </cell>
          <cell r="C90" t="str">
            <v>Аеротенний змішувач</v>
          </cell>
          <cell r="D90" t="str">
            <v>с.Ніжинське вул.Батюка 1-Б</v>
          </cell>
          <cell r="E90">
            <v>250800</v>
          </cell>
          <cell r="F90">
            <v>90996</v>
          </cell>
          <cell r="G90">
            <v>1974</v>
          </cell>
        </row>
        <row r="91">
          <cell r="B91">
            <v>81</v>
          </cell>
          <cell r="C91" t="str">
            <v>Пісколовка горизонтальна    </v>
          </cell>
          <cell r="D91" t="str">
            <v>с.Ніжинське вул.Батюка 1-Б</v>
          </cell>
          <cell r="E91">
            <v>3800</v>
          </cell>
          <cell r="F91">
            <v>1902</v>
          </cell>
          <cell r="G91">
            <v>1974</v>
          </cell>
        </row>
        <row r="92">
          <cell r="B92">
            <v>82</v>
          </cell>
          <cell r="C92" t="str">
            <v>Пісколовка горизонтальна  </v>
          </cell>
          <cell r="D92" t="str">
            <v>с.Ніжинське вул.Батюка 1-Б</v>
          </cell>
          <cell r="E92">
            <v>3800</v>
          </cell>
          <cell r="F92">
            <v>1902</v>
          </cell>
          <cell r="G92">
            <v>1974</v>
          </cell>
        </row>
        <row r="93">
          <cell r="B93">
            <v>83</v>
          </cell>
          <cell r="C93" t="str">
            <v>Первинний відстійник   </v>
          </cell>
          <cell r="D93" t="str">
            <v>с.Ніжинське вул.Батюка 1-Б</v>
          </cell>
          <cell r="E93">
            <v>90224</v>
          </cell>
          <cell r="F93">
            <v>46399</v>
          </cell>
          <cell r="G93">
            <v>1974</v>
          </cell>
        </row>
        <row r="94">
          <cell r="B94">
            <v>84</v>
          </cell>
          <cell r="C94" t="str">
            <v>Усереднювач 3-секціонний  (з буд. хоз.фік. КНС-  </v>
          </cell>
          <cell r="D94" t="str">
            <v>с.Ніжинське вул.Батюка 1-Б</v>
          </cell>
          <cell r="E94">
            <v>360359</v>
          </cell>
          <cell r="F94">
            <v>129113</v>
          </cell>
          <cell r="G94">
            <v>1974</v>
          </cell>
        </row>
        <row r="95">
          <cell r="B95">
            <v>85</v>
          </cell>
          <cell r="C95" t="str">
            <v>Очисні споруди молокозав.(1- Будівля контактної, 2-3 -радикальні відстійникі , 4-5 контактні відст</v>
          </cell>
          <cell r="D95" t="str">
            <v>с.Ніжинське вул.Батюка 1-Б</v>
          </cell>
          <cell r="E95">
            <v>161828</v>
          </cell>
          <cell r="F95">
            <v>80416</v>
          </cell>
          <cell r="G95">
            <v>1974</v>
          </cell>
        </row>
        <row r="96">
          <cell r="B96">
            <v>86</v>
          </cell>
          <cell r="C96" t="str">
            <v>Центральний Розподільчий Пункт очисных  споруд  </v>
          </cell>
          <cell r="D96" t="str">
            <v>с.Ніжинське вул.Батюка 1-Б</v>
          </cell>
          <cell r="E96">
            <v>25806</v>
          </cell>
          <cell r="F96">
            <v>18353</v>
          </cell>
          <cell r="G96">
            <v>1974</v>
          </cell>
        </row>
        <row r="97">
          <cell r="B97">
            <v>87</v>
          </cell>
          <cell r="C97" t="str">
            <v>Блок насосно-воздуш.станции    з електрощитом управління </v>
          </cell>
          <cell r="D97" t="str">
            <v>с.Ніжинське вул.Батюка 1-Б</v>
          </cell>
          <cell r="E97">
            <v>101342</v>
          </cell>
          <cell r="F97">
            <v>43130</v>
          </cell>
          <cell r="G97">
            <v>1974</v>
          </cell>
        </row>
        <row r="98">
          <cell r="B98">
            <v>88</v>
          </cell>
          <cell r="C98" t="str">
            <v>Хлораторная будівля ОС</v>
          </cell>
          <cell r="D98" t="str">
            <v>с.Ніжинське вул.Батюка 1-Б</v>
          </cell>
          <cell r="E98">
            <v>63360</v>
          </cell>
          <cell r="F98">
            <v>54192</v>
          </cell>
          <cell r="G98">
            <v>1974</v>
          </cell>
        </row>
        <row r="99">
          <cell r="B99">
            <v>89</v>
          </cell>
          <cell r="C99" t="str">
            <v>Котельная очисных сооружении</v>
          </cell>
          <cell r="D99" t="str">
            <v>с.Ніжинське вул.Батюка 1-Б</v>
          </cell>
          <cell r="E99">
            <v>40653</v>
          </cell>
          <cell r="F99">
            <v>27504</v>
          </cell>
          <cell r="G99">
            <v>1974</v>
          </cell>
        </row>
        <row r="100">
          <cell r="B100">
            <v>90</v>
          </cell>
          <cell r="C100" t="str">
            <v>Здание решоток</v>
          </cell>
          <cell r="D100" t="str">
            <v>с.Ніжинське вул.Батюка 1-Б</v>
          </cell>
          <cell r="E100">
            <v>28813</v>
          </cell>
          <cell r="F100">
            <v>22628</v>
          </cell>
          <cell r="G100">
            <v>1974</v>
          </cell>
        </row>
        <row r="101">
          <cell r="B101">
            <v>91</v>
          </cell>
          <cell r="C101" t="str">
            <v>Контрольная-лаборатории</v>
          </cell>
          <cell r="D101" t="str">
            <v>с.Ніжинське вул.Батюка 1-Б</v>
          </cell>
          <cell r="E101">
            <v>108273</v>
          </cell>
          <cell r="F101">
            <v>48802</v>
          </cell>
          <cell r="G101">
            <v>1974</v>
          </cell>
        </row>
        <row r="102">
          <cell r="B102">
            <v>91</v>
          </cell>
          <cell r="C102" t="str">
            <v>Гаражи</v>
          </cell>
          <cell r="D102" t="str">
            <v>вул.Козача 5</v>
          </cell>
          <cell r="E102">
            <v>32392</v>
          </cell>
          <cell r="F102">
            <v>22316</v>
          </cell>
          <cell r="G102">
            <v>1974</v>
          </cell>
        </row>
        <row r="103">
          <cell r="B103">
            <v>92</v>
          </cell>
          <cell r="C103" t="str">
            <v>Склад  ПММ</v>
          </cell>
          <cell r="D103" t="str">
            <v>вул.Козача 5</v>
          </cell>
          <cell r="E103">
            <v>400</v>
          </cell>
          <cell r="F103">
            <v>275</v>
          </cell>
          <cell r="G103">
            <v>2001</v>
          </cell>
        </row>
        <row r="104">
          <cell r="B104">
            <v>93</v>
          </cell>
          <cell r="C104" t="str">
            <v>Душева </v>
          </cell>
          <cell r="D104" t="str">
            <v>вул.Козача 5</v>
          </cell>
          <cell r="E104">
            <v>42557</v>
          </cell>
          <cell r="F104">
            <v>22883</v>
          </cell>
          <cell r="G104">
            <v>2005</v>
          </cell>
        </row>
        <row r="105">
          <cell r="B105">
            <v>94</v>
          </cell>
          <cell r="C105" t="str">
            <v>Адміністративна будівля</v>
          </cell>
          <cell r="D105" t="str">
            <v>вул.Козача 5</v>
          </cell>
          <cell r="E105">
            <v>4672</v>
          </cell>
          <cell r="F105">
            <v>2291</v>
          </cell>
          <cell r="G105">
            <v>1979</v>
          </cell>
        </row>
        <row r="106">
          <cell r="B106">
            <v>95</v>
          </cell>
          <cell r="C106" t="str">
            <v>Будівля  прохідної</v>
          </cell>
          <cell r="D106" t="str">
            <v>вул.Козача 5</v>
          </cell>
          <cell r="E106">
            <v>2000</v>
          </cell>
          <cell r="F106">
            <v>735</v>
          </cell>
          <cell r="G106">
            <v>1974</v>
          </cell>
        </row>
        <row r="107">
          <cell r="B107">
            <v>96</v>
          </cell>
          <cell r="C107" t="str">
            <v>Будівля столярної майстерні</v>
          </cell>
          <cell r="D107" t="str">
            <v>вул.Козача 5</v>
          </cell>
          <cell r="E107">
            <v>65664</v>
          </cell>
          <cell r="F107">
            <v>54355</v>
          </cell>
          <cell r="G107">
            <v>1972</v>
          </cell>
        </row>
        <row r="108">
          <cell r="B108">
            <v>97</v>
          </cell>
          <cell r="C108" t="str">
            <v>Огорожа  в/ч Водозабор </v>
          </cell>
          <cell r="D108" t="str">
            <v>вул.Прилуцька</v>
          </cell>
          <cell r="E108">
            <v>491</v>
          </cell>
          <cell r="F108">
            <v>239</v>
          </cell>
          <cell r="G108">
            <v>1978</v>
          </cell>
        </row>
        <row r="109">
          <cell r="B109">
            <v>98</v>
          </cell>
          <cell r="C109" t="str">
            <v>Газопровод  215м     </v>
          </cell>
          <cell r="D109" t="str">
            <v>вул.Ч.Гребля</v>
          </cell>
          <cell r="E109">
            <v>8612</v>
          </cell>
          <cell r="F109">
            <v>2640</v>
          </cell>
          <cell r="G109">
            <v>2001</v>
          </cell>
        </row>
        <row r="110">
          <cell r="B110">
            <v>99</v>
          </cell>
          <cell r="C110" t="str">
            <v>Огорожа водозабора    </v>
          </cell>
          <cell r="D110" t="str">
            <v>вул.Ч.Гребля</v>
          </cell>
          <cell r="E110">
            <v>18275</v>
          </cell>
          <cell r="F110">
            <v>2770</v>
          </cell>
          <cell r="G110">
            <v>2000</v>
          </cell>
        </row>
        <row r="111">
          <cell r="B111">
            <v>100</v>
          </cell>
          <cell r="C111" t="str">
            <v>Огорожа  водозабора Прогрес  </v>
          </cell>
          <cell r="D111" t="str">
            <v>вул.Носівський шлях27 "а"</v>
          </cell>
          <cell r="E111">
            <v>21111</v>
          </cell>
          <cell r="F111">
            <v>10205</v>
          </cell>
          <cell r="G111">
            <v>1974</v>
          </cell>
        </row>
        <row r="112">
          <cell r="B112">
            <v>101</v>
          </cell>
          <cell r="C112" t="str">
            <v>Огорожа КНС  в/ч</v>
          </cell>
          <cell r="D112" t="str">
            <v>вул. Прилуцька</v>
          </cell>
          <cell r="E112">
            <v>10415</v>
          </cell>
          <cell r="F112">
            <v>4185</v>
          </cell>
          <cell r="G112">
            <v>2000</v>
          </cell>
        </row>
        <row r="113">
          <cell r="B113">
            <v>102</v>
          </cell>
          <cell r="C113" t="str">
            <v>Огорожа  ж/б</v>
          </cell>
          <cell r="D113" t="str">
            <v>вул.Козача 5</v>
          </cell>
          <cell r="E113">
            <v>2640</v>
          </cell>
          <cell r="F113">
            <v>1268</v>
          </cell>
          <cell r="G113">
            <v>1983</v>
          </cell>
        </row>
        <row r="114">
          <cell r="B114">
            <v>103</v>
          </cell>
          <cell r="C114" t="str">
            <v>Ворота залізні</v>
          </cell>
          <cell r="D114" t="str">
            <v>вул.Козача 5</v>
          </cell>
          <cell r="E114">
            <v>1000</v>
          </cell>
          <cell r="F114">
            <v>421</v>
          </cell>
          <cell r="G114">
            <v>1978</v>
          </cell>
          <cell r="H114">
            <v>10316004</v>
          </cell>
        </row>
        <row r="115">
          <cell r="B115">
            <v>104</v>
          </cell>
          <cell r="C115" t="str">
            <v>Огорожа  арт.свердловини</v>
          </cell>
          <cell r="D115" t="str">
            <v>вул.Козача 5</v>
          </cell>
          <cell r="E115">
            <v>10164</v>
          </cell>
          <cell r="G115">
            <v>2008</v>
          </cell>
        </row>
        <row r="116">
          <cell r="E116">
            <v>4736847</v>
          </cell>
          <cell r="F116">
            <v>2947829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77"/>
  <sheetViews>
    <sheetView tabSelected="1" view="pageLayout" showRuler="0" zoomScale="70" zoomScaleSheetLayoutView="100" zoomScalePageLayoutView="70" workbookViewId="0" topLeftCell="A1">
      <selection activeCell="J8" sqref="J8"/>
    </sheetView>
  </sheetViews>
  <sheetFormatPr defaultColWidth="9.140625" defaultRowHeight="12.75"/>
  <cols>
    <col min="1" max="1" width="5.421875" style="4" customWidth="1"/>
    <col min="2" max="2" width="40.8515625" style="4" customWidth="1"/>
    <col min="3" max="3" width="49.28125" style="4" customWidth="1"/>
    <col min="4" max="4" width="19.28125" style="4" customWidth="1"/>
    <col min="5" max="5" width="16.8515625" style="4" customWidth="1"/>
    <col min="6" max="6" width="13.8515625" style="4" customWidth="1"/>
    <col min="7" max="7" width="21.140625" style="173" customWidth="1"/>
    <col min="8" max="8" width="0.13671875" style="4" hidden="1" customWidth="1"/>
    <col min="9" max="9" width="9.140625" style="4" customWidth="1"/>
    <col min="10" max="16384" width="9.140625" style="5" customWidth="1"/>
  </cols>
  <sheetData>
    <row r="1" spans="2:10" ht="21" customHeight="1">
      <c r="B1" s="43"/>
      <c r="C1" s="43"/>
      <c r="D1" s="43"/>
      <c r="E1" s="244" t="s">
        <v>814</v>
      </c>
      <c r="F1" s="244"/>
      <c r="G1" s="244"/>
      <c r="H1" s="43"/>
      <c r="I1" s="43"/>
      <c r="J1" s="44"/>
    </row>
    <row r="2" spans="2:10" ht="23.25" customHeight="1">
      <c r="B2" s="43"/>
      <c r="C2" s="43"/>
      <c r="D2" s="43"/>
      <c r="E2" s="244" t="s">
        <v>1629</v>
      </c>
      <c r="F2" s="244"/>
      <c r="G2" s="244"/>
      <c r="H2" s="43"/>
      <c r="I2" s="43"/>
      <c r="J2" s="44"/>
    </row>
    <row r="3" spans="2:10" ht="15.75" customHeight="1">
      <c r="B3" s="43"/>
      <c r="C3" s="43"/>
      <c r="D3" s="43"/>
      <c r="E3" s="244" t="s">
        <v>1630</v>
      </c>
      <c r="F3" s="244"/>
      <c r="G3" s="244"/>
      <c r="H3" s="43"/>
      <c r="I3" s="43"/>
      <c r="J3" s="44"/>
    </row>
    <row r="4" spans="2:10" ht="25.5" customHeight="1">
      <c r="B4" s="43"/>
      <c r="C4" s="43"/>
      <c r="D4" s="43"/>
      <c r="E4" s="244" t="s">
        <v>1631</v>
      </c>
      <c r="F4" s="244"/>
      <c r="G4" s="244"/>
      <c r="H4" s="43"/>
      <c r="I4" s="43"/>
      <c r="J4" s="44"/>
    </row>
    <row r="5" spans="1:10" ht="60" customHeight="1">
      <c r="A5" s="245" t="s">
        <v>506</v>
      </c>
      <c r="B5" s="245"/>
      <c r="C5" s="245"/>
      <c r="D5" s="245"/>
      <c r="E5" s="245"/>
      <c r="F5" s="245"/>
      <c r="G5" s="245"/>
      <c r="H5" s="245"/>
      <c r="I5" s="43"/>
      <c r="J5" s="45"/>
    </row>
    <row r="6" spans="1:10" ht="26.25" customHeight="1">
      <c r="A6" s="242" t="s">
        <v>734</v>
      </c>
      <c r="B6" s="242" t="s">
        <v>735</v>
      </c>
      <c r="C6" s="242" t="s">
        <v>736</v>
      </c>
      <c r="D6" s="242" t="s">
        <v>737</v>
      </c>
      <c r="E6" s="242" t="s">
        <v>738</v>
      </c>
      <c r="F6" s="242" t="s">
        <v>739</v>
      </c>
      <c r="G6" s="243" t="s">
        <v>740</v>
      </c>
      <c r="J6" s="46"/>
    </row>
    <row r="7" spans="1:10" ht="77.25" customHeight="1">
      <c r="A7" s="242"/>
      <c r="B7" s="242"/>
      <c r="C7" s="242"/>
      <c r="D7" s="242"/>
      <c r="E7" s="242"/>
      <c r="F7" s="246"/>
      <c r="G7" s="243"/>
      <c r="J7" s="46"/>
    </row>
    <row r="8" spans="1:10" ht="18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8">
        <v>6</v>
      </c>
      <c r="G8" s="48">
        <v>7</v>
      </c>
      <c r="J8" s="46"/>
    </row>
    <row r="9" spans="1:10" ht="21" customHeight="1">
      <c r="A9" s="221" t="s">
        <v>813</v>
      </c>
      <c r="B9" s="222"/>
      <c r="C9" s="222"/>
      <c r="D9" s="222"/>
      <c r="E9" s="222"/>
      <c r="F9" s="222"/>
      <c r="G9" s="223"/>
      <c r="J9" s="46"/>
    </row>
    <row r="10" spans="1:10" ht="40.5" customHeight="1">
      <c r="A10" s="240" t="s">
        <v>57</v>
      </c>
      <c r="B10" s="241"/>
      <c r="C10" s="241"/>
      <c r="D10" s="241"/>
      <c r="E10" s="241"/>
      <c r="F10" s="241"/>
      <c r="G10" s="247"/>
      <c r="J10" s="46"/>
    </row>
    <row r="11" spans="1:10" ht="19.5" customHeight="1">
      <c r="A11" s="231" t="s">
        <v>894</v>
      </c>
      <c r="B11" s="232"/>
      <c r="C11" s="232"/>
      <c r="D11" s="232"/>
      <c r="E11" s="232"/>
      <c r="F11" s="232"/>
      <c r="G11" s="232"/>
      <c r="H11" s="233"/>
      <c r="J11" s="46"/>
    </row>
    <row r="12" spans="1:10" ht="18.75">
      <c r="A12" s="47">
        <v>1</v>
      </c>
      <c r="B12" s="49" t="s">
        <v>462</v>
      </c>
      <c r="C12" s="49" t="s">
        <v>877</v>
      </c>
      <c r="D12" s="49">
        <v>1735098</v>
      </c>
      <c r="E12" s="47">
        <v>9853</v>
      </c>
      <c r="F12" s="47">
        <v>1900</v>
      </c>
      <c r="G12" s="47">
        <v>1277.8</v>
      </c>
      <c r="J12" s="46"/>
    </row>
    <row r="13" spans="1:10" ht="18.75">
      <c r="A13" s="47">
        <v>2</v>
      </c>
      <c r="B13" s="49" t="s">
        <v>461</v>
      </c>
      <c r="C13" s="49" t="s">
        <v>877</v>
      </c>
      <c r="D13" s="49">
        <v>127187.5</v>
      </c>
      <c r="E13" s="47">
        <v>0</v>
      </c>
      <c r="F13" s="47">
        <v>1920</v>
      </c>
      <c r="G13" s="47">
        <v>392.1</v>
      </c>
      <c r="J13" s="46"/>
    </row>
    <row r="14" spans="1:10" ht="18.75">
      <c r="A14" s="47">
        <v>3</v>
      </c>
      <c r="B14" s="49" t="s">
        <v>463</v>
      </c>
      <c r="C14" s="49" t="s">
        <v>877</v>
      </c>
      <c r="D14" s="49">
        <v>60526.4</v>
      </c>
      <c r="E14" s="47">
        <v>0</v>
      </c>
      <c r="F14" s="47">
        <v>1915</v>
      </c>
      <c r="G14" s="47">
        <v>335.9</v>
      </c>
      <c r="J14" s="46"/>
    </row>
    <row r="15" spans="1:10" ht="18.75">
      <c r="A15" s="47">
        <v>4</v>
      </c>
      <c r="B15" s="49" t="s">
        <v>464</v>
      </c>
      <c r="C15" s="49" t="s">
        <v>877</v>
      </c>
      <c r="D15" s="49">
        <v>151267.6</v>
      </c>
      <c r="E15" s="47">
        <v>0</v>
      </c>
      <c r="F15" s="47">
        <v>1900</v>
      </c>
      <c r="G15" s="47">
        <v>692.5</v>
      </c>
      <c r="J15" s="46"/>
    </row>
    <row r="16" spans="1:10" ht="18.75">
      <c r="A16" s="47">
        <v>5</v>
      </c>
      <c r="B16" s="49" t="s">
        <v>796</v>
      </c>
      <c r="C16" s="49" t="s">
        <v>877</v>
      </c>
      <c r="D16" s="49">
        <v>254448.7</v>
      </c>
      <c r="E16" s="47">
        <v>0</v>
      </c>
      <c r="F16" s="47">
        <v>1969</v>
      </c>
      <c r="G16" s="47">
        <v>381.3</v>
      </c>
      <c r="J16" s="46"/>
    </row>
    <row r="17" spans="1:10" ht="18.75">
      <c r="A17" s="47">
        <v>6</v>
      </c>
      <c r="B17" s="49" t="s">
        <v>878</v>
      </c>
      <c r="C17" s="49" t="s">
        <v>877</v>
      </c>
      <c r="D17" s="49">
        <v>109502.8</v>
      </c>
      <c r="E17" s="47">
        <v>0</v>
      </c>
      <c r="F17" s="47">
        <v>1963</v>
      </c>
      <c r="G17" s="47">
        <v>219</v>
      </c>
      <c r="J17" s="46"/>
    </row>
    <row r="18" spans="1:10" ht="18.75">
      <c r="A18" s="47">
        <v>7</v>
      </c>
      <c r="B18" s="49" t="s">
        <v>797</v>
      </c>
      <c r="C18" s="49" t="s">
        <v>877</v>
      </c>
      <c r="D18" s="49">
        <v>111130.8</v>
      </c>
      <c r="E18" s="47">
        <v>0</v>
      </c>
      <c r="F18" s="47">
        <v>1916</v>
      </c>
      <c r="G18" s="47">
        <v>905.6</v>
      </c>
      <c r="J18" s="46"/>
    </row>
    <row r="19" spans="1:10" ht="18.75">
      <c r="A19" s="47">
        <v>8</v>
      </c>
      <c r="B19" s="49" t="s">
        <v>798</v>
      </c>
      <c r="C19" s="49" t="s">
        <v>877</v>
      </c>
      <c r="D19" s="49">
        <v>1583817</v>
      </c>
      <c r="E19" s="47">
        <v>205147</v>
      </c>
      <c r="F19" s="47">
        <v>1962</v>
      </c>
      <c r="G19" s="47">
        <v>2999.5</v>
      </c>
      <c r="J19" s="46"/>
    </row>
    <row r="20" spans="1:10" ht="18.75">
      <c r="A20" s="47">
        <v>9</v>
      </c>
      <c r="B20" s="49" t="s">
        <v>799</v>
      </c>
      <c r="C20" s="49" t="s">
        <v>879</v>
      </c>
      <c r="D20" s="49">
        <v>4198</v>
      </c>
      <c r="E20" s="47">
        <v>0</v>
      </c>
      <c r="F20" s="47">
        <v>1940</v>
      </c>
      <c r="G20" s="47">
        <v>12</v>
      </c>
      <c r="J20" s="46"/>
    </row>
    <row r="21" spans="1:10" ht="18.75">
      <c r="A21" s="47">
        <v>10</v>
      </c>
      <c r="B21" s="49" t="s">
        <v>880</v>
      </c>
      <c r="C21" s="49" t="s">
        <v>877</v>
      </c>
      <c r="D21" s="49">
        <v>61548.3</v>
      </c>
      <c r="E21" s="47">
        <v>0</v>
      </c>
      <c r="F21" s="47">
        <v>1917</v>
      </c>
      <c r="G21" s="47">
        <v>194.3</v>
      </c>
      <c r="J21" s="46"/>
    </row>
    <row r="22" spans="1:10" ht="18.75">
      <c r="A22" s="47">
        <v>11</v>
      </c>
      <c r="B22" s="49" t="s">
        <v>881</v>
      </c>
      <c r="C22" s="49" t="s">
        <v>877</v>
      </c>
      <c r="D22" s="49">
        <v>62495.4</v>
      </c>
      <c r="E22" s="47">
        <v>0</v>
      </c>
      <c r="F22" s="47">
        <v>1916</v>
      </c>
      <c r="G22" s="47">
        <v>288.1</v>
      </c>
      <c r="J22" s="46"/>
    </row>
    <row r="23" spans="1:10" ht="18" customHeight="1">
      <c r="A23" s="47">
        <v>12</v>
      </c>
      <c r="B23" s="49" t="s">
        <v>800</v>
      </c>
      <c r="C23" s="49" t="s">
        <v>877</v>
      </c>
      <c r="D23" s="49">
        <v>1116.5</v>
      </c>
      <c r="E23" s="47">
        <v>0</v>
      </c>
      <c r="F23" s="47">
        <v>1925</v>
      </c>
      <c r="G23" s="47">
        <v>28.6</v>
      </c>
      <c r="J23" s="46"/>
    </row>
    <row r="24" spans="1:10" ht="18.75">
      <c r="A24" s="47">
        <v>13</v>
      </c>
      <c r="B24" s="49" t="s">
        <v>801</v>
      </c>
      <c r="C24" s="49" t="s">
        <v>877</v>
      </c>
      <c r="D24" s="49">
        <v>96353.4</v>
      </c>
      <c r="E24" s="47">
        <v>0</v>
      </c>
      <c r="F24" s="47">
        <v>1973</v>
      </c>
      <c r="G24" s="47">
        <v>882.8</v>
      </c>
      <c r="J24" s="46"/>
    </row>
    <row r="25" spans="1:10" ht="18.75">
      <c r="A25" s="47">
        <v>14</v>
      </c>
      <c r="B25" s="49" t="s">
        <v>802</v>
      </c>
      <c r="C25" s="49" t="s">
        <v>877</v>
      </c>
      <c r="D25" s="49">
        <v>31711.9</v>
      </c>
      <c r="E25" s="47">
        <v>0</v>
      </c>
      <c r="F25" s="47">
        <v>1988</v>
      </c>
      <c r="G25" s="47">
        <v>109.8</v>
      </c>
      <c r="J25" s="46"/>
    </row>
    <row r="26" spans="1:10" ht="18.75">
      <c r="A26" s="47">
        <v>15</v>
      </c>
      <c r="B26" s="49" t="s">
        <v>882</v>
      </c>
      <c r="C26" s="49" t="s">
        <v>877</v>
      </c>
      <c r="D26" s="49">
        <v>33829.4</v>
      </c>
      <c r="E26" s="47"/>
      <c r="F26" s="47">
        <v>1991</v>
      </c>
      <c r="G26" s="47">
        <v>115.1</v>
      </c>
      <c r="J26" s="46"/>
    </row>
    <row r="27" spans="1:10" ht="18.75">
      <c r="A27" s="47">
        <v>16</v>
      </c>
      <c r="B27" s="49" t="s">
        <v>803</v>
      </c>
      <c r="C27" s="49" t="s">
        <v>877</v>
      </c>
      <c r="D27" s="49">
        <v>18839.7</v>
      </c>
      <c r="E27" s="47">
        <v>0</v>
      </c>
      <c r="F27" s="47">
        <v>1920</v>
      </c>
      <c r="G27" s="47">
        <v>235.9</v>
      </c>
      <c r="J27" s="46"/>
    </row>
    <row r="28" spans="1:10" ht="18.75">
      <c r="A28" s="47">
        <v>17</v>
      </c>
      <c r="B28" s="49" t="s">
        <v>804</v>
      </c>
      <c r="C28" s="49" t="s">
        <v>877</v>
      </c>
      <c r="D28" s="49">
        <v>40818.8</v>
      </c>
      <c r="E28" s="47">
        <v>0</v>
      </c>
      <c r="F28" s="47">
        <v>1969</v>
      </c>
      <c r="G28" s="47">
        <v>151.2</v>
      </c>
      <c r="J28" s="46"/>
    </row>
    <row r="29" spans="1:10" ht="18.75">
      <c r="A29" s="47">
        <v>18</v>
      </c>
      <c r="B29" s="49" t="s">
        <v>805</v>
      </c>
      <c r="C29" s="49" t="s">
        <v>877</v>
      </c>
      <c r="D29" s="49">
        <v>65769</v>
      </c>
      <c r="E29" s="47">
        <v>0</v>
      </c>
      <c r="F29" s="47">
        <v>1980</v>
      </c>
      <c r="G29" s="47">
        <v>142.4</v>
      </c>
      <c r="J29" s="46"/>
    </row>
    <row r="30" spans="1:10" ht="18.75">
      <c r="A30" s="47">
        <v>19</v>
      </c>
      <c r="B30" s="49" t="s">
        <v>806</v>
      </c>
      <c r="C30" s="49" t="s">
        <v>877</v>
      </c>
      <c r="D30" s="49">
        <v>232349</v>
      </c>
      <c r="E30" s="47">
        <v>10845</v>
      </c>
      <c r="F30" s="47">
        <v>1986</v>
      </c>
      <c r="G30" s="47">
        <v>121.1</v>
      </c>
      <c r="J30" s="46"/>
    </row>
    <row r="31" spans="1:10" ht="18.75">
      <c r="A31" s="47">
        <v>20</v>
      </c>
      <c r="B31" s="49" t="s">
        <v>460</v>
      </c>
      <c r="C31" s="49" t="s">
        <v>877</v>
      </c>
      <c r="D31" s="49">
        <v>132034.1</v>
      </c>
      <c r="E31" s="47">
        <v>0</v>
      </c>
      <c r="F31" s="47">
        <v>1900</v>
      </c>
      <c r="G31" s="47">
        <v>593.9</v>
      </c>
      <c r="J31" s="46"/>
    </row>
    <row r="32" spans="1:10" ht="18.75">
      <c r="A32" s="47">
        <v>21</v>
      </c>
      <c r="B32" s="49" t="s">
        <v>807</v>
      </c>
      <c r="C32" s="49" t="s">
        <v>877</v>
      </c>
      <c r="D32" s="49">
        <v>713504</v>
      </c>
      <c r="E32" s="47">
        <v>0</v>
      </c>
      <c r="F32" s="47">
        <v>1990</v>
      </c>
      <c r="G32" s="47">
        <v>805.5</v>
      </c>
      <c r="J32" s="46"/>
    </row>
    <row r="33" spans="1:10" ht="18.75">
      <c r="A33" s="47">
        <v>22</v>
      </c>
      <c r="B33" s="49" t="s">
        <v>466</v>
      </c>
      <c r="C33" s="49" t="s">
        <v>1067</v>
      </c>
      <c r="D33" s="49">
        <v>16764</v>
      </c>
      <c r="E33" s="47">
        <v>0</v>
      </c>
      <c r="F33" s="47">
        <v>1949</v>
      </c>
      <c r="G33" s="47">
        <v>107.9</v>
      </c>
      <c r="J33" s="46"/>
    </row>
    <row r="34" spans="1:10" ht="18.75">
      <c r="A34" s="47">
        <v>23</v>
      </c>
      <c r="B34" s="49" t="s">
        <v>799</v>
      </c>
      <c r="C34" s="49" t="s">
        <v>1067</v>
      </c>
      <c r="D34" s="49">
        <v>2719.2</v>
      </c>
      <c r="E34" s="47">
        <v>0</v>
      </c>
      <c r="F34" s="47">
        <v>1986</v>
      </c>
      <c r="G34" s="47">
        <v>12</v>
      </c>
      <c r="J34" s="46"/>
    </row>
    <row r="35" spans="1:10" ht="18.75">
      <c r="A35" s="47">
        <v>24</v>
      </c>
      <c r="B35" s="49" t="s">
        <v>612</v>
      </c>
      <c r="C35" s="49" t="s">
        <v>883</v>
      </c>
      <c r="D35" s="49">
        <v>48149</v>
      </c>
      <c r="E35" s="47"/>
      <c r="F35" s="47">
        <v>1990</v>
      </c>
      <c r="G35" s="47">
        <v>1306.7</v>
      </c>
      <c r="J35" s="46"/>
    </row>
    <row r="36" spans="1:10" ht="18.75">
      <c r="A36" s="47">
        <v>25</v>
      </c>
      <c r="B36" s="49" t="s">
        <v>613</v>
      </c>
      <c r="C36" s="49" t="s">
        <v>11</v>
      </c>
      <c r="D36" s="49">
        <v>342689.6</v>
      </c>
      <c r="E36" s="47">
        <v>0</v>
      </c>
      <c r="F36" s="47">
        <v>1917</v>
      </c>
      <c r="G36" s="47">
        <v>1122.2</v>
      </c>
      <c r="J36" s="46"/>
    </row>
    <row r="37" spans="1:10" ht="18.75">
      <c r="A37" s="47">
        <v>26</v>
      </c>
      <c r="B37" s="49" t="s">
        <v>806</v>
      </c>
      <c r="C37" s="49" t="s">
        <v>11</v>
      </c>
      <c r="D37" s="49">
        <v>134248.4</v>
      </c>
      <c r="E37" s="47">
        <v>0</v>
      </c>
      <c r="F37" s="47">
        <v>1917</v>
      </c>
      <c r="G37" s="47">
        <v>260.4</v>
      </c>
      <c r="J37" s="46"/>
    </row>
    <row r="38" spans="1:10" ht="18.75">
      <c r="A38" s="47">
        <v>27</v>
      </c>
      <c r="B38" s="49" t="s">
        <v>809</v>
      </c>
      <c r="C38" s="49" t="s">
        <v>884</v>
      </c>
      <c r="D38" s="49">
        <v>240323.6</v>
      </c>
      <c r="E38" s="47">
        <v>0</v>
      </c>
      <c r="F38" s="47">
        <v>1919</v>
      </c>
      <c r="G38" s="47">
        <v>305.7</v>
      </c>
      <c r="J38" s="46"/>
    </row>
    <row r="39" spans="1:10" ht="18.75">
      <c r="A39" s="47">
        <v>28</v>
      </c>
      <c r="B39" s="49" t="s">
        <v>465</v>
      </c>
      <c r="C39" s="49" t="s">
        <v>1067</v>
      </c>
      <c r="D39" s="49">
        <v>543590.3</v>
      </c>
      <c r="E39" s="47">
        <v>0</v>
      </c>
      <c r="F39" s="47">
        <v>1910</v>
      </c>
      <c r="G39" s="47">
        <v>1023.1</v>
      </c>
      <c r="J39" s="46"/>
    </row>
    <row r="40" spans="1:10" ht="18.75">
      <c r="A40" s="47">
        <v>29</v>
      </c>
      <c r="B40" s="49" t="s">
        <v>885</v>
      </c>
      <c r="C40" s="49" t="s">
        <v>1067</v>
      </c>
      <c r="D40" s="49">
        <v>4664</v>
      </c>
      <c r="E40" s="47">
        <v>0</v>
      </c>
      <c r="F40" s="47">
        <v>1979</v>
      </c>
      <c r="G40" s="47">
        <v>18</v>
      </c>
      <c r="J40" s="46"/>
    </row>
    <row r="41" spans="1:10" ht="18.75">
      <c r="A41" s="47">
        <v>30</v>
      </c>
      <c r="B41" s="49" t="s">
        <v>12</v>
      </c>
      <c r="C41" s="49" t="s">
        <v>883</v>
      </c>
      <c r="D41" s="49">
        <v>158582</v>
      </c>
      <c r="E41" s="47"/>
      <c r="F41" s="47">
        <v>1994</v>
      </c>
      <c r="G41" s="47">
        <v>165.4</v>
      </c>
      <c r="J41" s="46"/>
    </row>
    <row r="42" spans="1:10" ht="18.75">
      <c r="A42" s="47">
        <v>31</v>
      </c>
      <c r="B42" s="49" t="s">
        <v>810</v>
      </c>
      <c r="C42" s="49" t="s">
        <v>886</v>
      </c>
      <c r="D42" s="49">
        <v>1328805</v>
      </c>
      <c r="E42" s="47">
        <v>625600</v>
      </c>
      <c r="F42" s="47">
        <v>2007</v>
      </c>
      <c r="G42" s="47">
        <v>489.8</v>
      </c>
      <c r="J42" s="46"/>
    </row>
    <row r="43" spans="1:10" ht="18.75">
      <c r="A43" s="47">
        <v>32</v>
      </c>
      <c r="B43" s="49" t="s">
        <v>830</v>
      </c>
      <c r="C43" s="49" t="s">
        <v>887</v>
      </c>
      <c r="D43" s="49">
        <v>293432</v>
      </c>
      <c r="E43" s="47">
        <v>176056</v>
      </c>
      <c r="F43" s="47">
        <v>2010</v>
      </c>
      <c r="G43" s="47">
        <v>11.9</v>
      </c>
      <c r="J43" s="46"/>
    </row>
    <row r="44" spans="1:10" ht="18" customHeight="1">
      <c r="A44" s="47">
        <v>33</v>
      </c>
      <c r="B44" s="49" t="s">
        <v>888</v>
      </c>
      <c r="C44" s="49" t="s">
        <v>1067</v>
      </c>
      <c r="D44" s="49">
        <v>1443.2</v>
      </c>
      <c r="E44" s="47">
        <v>0</v>
      </c>
      <c r="F44" s="47">
        <v>1979</v>
      </c>
      <c r="G44" s="47"/>
      <c r="J44" s="50"/>
    </row>
    <row r="45" spans="1:10" ht="20.25" customHeight="1">
      <c r="A45" s="47">
        <v>34</v>
      </c>
      <c r="B45" s="49" t="s">
        <v>889</v>
      </c>
      <c r="C45" s="49" t="s">
        <v>877</v>
      </c>
      <c r="D45" s="49">
        <v>40000</v>
      </c>
      <c r="E45" s="47">
        <v>2000</v>
      </c>
      <c r="F45" s="47">
        <v>1920</v>
      </c>
      <c r="G45" s="47" t="s">
        <v>13</v>
      </c>
      <c r="J45" s="50"/>
    </row>
    <row r="46" spans="1:10" ht="20.25" customHeight="1">
      <c r="A46" s="47">
        <v>35</v>
      </c>
      <c r="B46" s="49" t="s">
        <v>811</v>
      </c>
      <c r="C46" s="49" t="s">
        <v>10</v>
      </c>
      <c r="D46" s="49">
        <v>3446.3</v>
      </c>
      <c r="E46" s="47">
        <v>0</v>
      </c>
      <c r="F46" s="47">
        <v>1946</v>
      </c>
      <c r="G46" s="47" t="s">
        <v>14</v>
      </c>
      <c r="J46" s="50"/>
    </row>
    <row r="47" spans="1:10" ht="20.25" customHeight="1">
      <c r="A47" s="47">
        <v>36</v>
      </c>
      <c r="B47" s="49" t="s">
        <v>811</v>
      </c>
      <c r="C47" s="49" t="s">
        <v>879</v>
      </c>
      <c r="D47" s="49">
        <v>1189.1</v>
      </c>
      <c r="E47" s="47">
        <v>0</v>
      </c>
      <c r="F47" s="47">
        <v>1919</v>
      </c>
      <c r="G47" s="47" t="s">
        <v>15</v>
      </c>
      <c r="J47" s="50"/>
    </row>
    <row r="48" spans="1:10" ht="20.25" customHeight="1">
      <c r="A48" s="47">
        <v>37</v>
      </c>
      <c r="B48" s="49" t="s">
        <v>890</v>
      </c>
      <c r="C48" s="49" t="s">
        <v>1067</v>
      </c>
      <c r="D48" s="49">
        <v>1150.6</v>
      </c>
      <c r="E48" s="47">
        <v>0</v>
      </c>
      <c r="F48" s="47">
        <v>1986</v>
      </c>
      <c r="G48" s="47"/>
      <c r="J48" s="50"/>
    </row>
    <row r="49" spans="1:10" ht="18.75">
      <c r="A49" s="47">
        <v>38</v>
      </c>
      <c r="B49" s="49" t="s">
        <v>891</v>
      </c>
      <c r="C49" s="49" t="s">
        <v>892</v>
      </c>
      <c r="D49" s="49">
        <v>243019</v>
      </c>
      <c r="E49" s="47">
        <v>0</v>
      </c>
      <c r="F49" s="47">
        <v>1987</v>
      </c>
      <c r="G49" s="47">
        <v>473</v>
      </c>
      <c r="J49" s="50"/>
    </row>
    <row r="50" spans="1:10" ht="18.75" customHeight="1">
      <c r="A50" s="47">
        <v>39</v>
      </c>
      <c r="B50" s="49" t="s">
        <v>1068</v>
      </c>
      <c r="C50" s="49" t="s">
        <v>1441</v>
      </c>
      <c r="D50" s="49">
        <v>21785.5</v>
      </c>
      <c r="E50" s="47">
        <v>0</v>
      </c>
      <c r="F50" s="47">
        <v>1983</v>
      </c>
      <c r="G50" s="47">
        <v>41.1</v>
      </c>
      <c r="J50" s="50"/>
    </row>
    <row r="51" spans="1:10" ht="18.75" customHeight="1">
      <c r="A51" s="47">
        <v>40</v>
      </c>
      <c r="B51" s="49" t="s">
        <v>807</v>
      </c>
      <c r="C51" s="49" t="s">
        <v>893</v>
      </c>
      <c r="D51" s="49">
        <v>3987.5</v>
      </c>
      <c r="E51" s="47">
        <v>0</v>
      </c>
      <c r="F51" s="47">
        <v>1987</v>
      </c>
      <c r="G51" s="47">
        <v>25.2</v>
      </c>
      <c r="J51" s="50"/>
    </row>
    <row r="52" spans="1:10" ht="18.75">
      <c r="A52" s="237" t="s">
        <v>733</v>
      </c>
      <c r="B52" s="238"/>
      <c r="C52" s="239"/>
      <c r="D52" s="51">
        <f>SUM(D12:D51)</f>
        <v>9057534.6</v>
      </c>
      <c r="E52" s="52">
        <f>SUM(E12:E51)</f>
        <v>1029501</v>
      </c>
      <c r="F52" s="52"/>
      <c r="G52" s="52">
        <f>SUM(G12:G51)</f>
        <v>16246.800000000003</v>
      </c>
      <c r="J52" s="50"/>
    </row>
    <row r="53" spans="1:10" ht="18.75">
      <c r="A53" s="240" t="s">
        <v>895</v>
      </c>
      <c r="B53" s="241"/>
      <c r="C53" s="241"/>
      <c r="D53" s="241"/>
      <c r="E53" s="241"/>
      <c r="F53" s="241"/>
      <c r="G53" s="241"/>
      <c r="J53" s="50"/>
    </row>
    <row r="54" spans="1:10" ht="18.75">
      <c r="A54" s="47">
        <v>1</v>
      </c>
      <c r="B54" s="49" t="s">
        <v>896</v>
      </c>
      <c r="C54" s="49" t="s">
        <v>10</v>
      </c>
      <c r="D54" s="49">
        <v>490959</v>
      </c>
      <c r="E54" s="47">
        <v>0</v>
      </c>
      <c r="F54" s="47">
        <v>1962</v>
      </c>
      <c r="G54" s="47">
        <v>605.9</v>
      </c>
      <c r="J54" s="50"/>
    </row>
    <row r="55" spans="1:10" ht="18.75">
      <c r="A55" s="47">
        <v>2</v>
      </c>
      <c r="B55" s="49" t="s">
        <v>896</v>
      </c>
      <c r="C55" s="49" t="s">
        <v>10</v>
      </c>
      <c r="D55" s="49">
        <v>58317</v>
      </c>
      <c r="E55" s="47">
        <v>0</v>
      </c>
      <c r="F55" s="47">
        <v>1900</v>
      </c>
      <c r="G55" s="47">
        <v>87.8</v>
      </c>
      <c r="J55" s="50"/>
    </row>
    <row r="56" spans="1:10" ht="20.25" customHeight="1">
      <c r="A56" s="224" t="s">
        <v>733</v>
      </c>
      <c r="B56" s="224"/>
      <c r="C56" s="224"/>
      <c r="D56" s="53">
        <f>SUM(D54:D55)</f>
        <v>549276</v>
      </c>
      <c r="E56" s="54"/>
      <c r="F56" s="54"/>
      <c r="G56" s="54">
        <f>SUM(G54:G55)</f>
        <v>693.6999999999999</v>
      </c>
      <c r="J56" s="50"/>
    </row>
    <row r="57" spans="1:10" ht="28.5" customHeight="1">
      <c r="A57" s="224" t="s">
        <v>897</v>
      </c>
      <c r="B57" s="224"/>
      <c r="C57" s="224"/>
      <c r="D57" s="55">
        <f>D52+D56</f>
        <v>9606810.6</v>
      </c>
      <c r="E57" s="34">
        <f>SUM(E12:E51)</f>
        <v>1029501</v>
      </c>
      <c r="F57" s="34"/>
      <c r="G57" s="56">
        <f>G52+G56</f>
        <v>16940.500000000004</v>
      </c>
      <c r="J57" s="50"/>
    </row>
    <row r="58" spans="1:10" ht="21.75" customHeight="1">
      <c r="A58" s="237" t="s">
        <v>452</v>
      </c>
      <c r="B58" s="238"/>
      <c r="C58" s="238"/>
      <c r="D58" s="238"/>
      <c r="E58" s="238"/>
      <c r="F58" s="238"/>
      <c r="G58" s="239"/>
      <c r="J58" s="50"/>
    </row>
    <row r="59" spans="1:10" ht="18.75" customHeight="1">
      <c r="A59" s="57">
        <v>1</v>
      </c>
      <c r="B59" s="58" t="s">
        <v>560</v>
      </c>
      <c r="C59" s="58" t="s">
        <v>1</v>
      </c>
      <c r="D59" s="57">
        <v>273458</v>
      </c>
      <c r="E59" s="57">
        <v>22678</v>
      </c>
      <c r="F59" s="57">
        <v>1985</v>
      </c>
      <c r="G59" s="57">
        <v>1112.3</v>
      </c>
      <c r="J59" s="50"/>
    </row>
    <row r="60" spans="1:7" ht="18.75">
      <c r="A60" s="237" t="s">
        <v>733</v>
      </c>
      <c r="B60" s="238"/>
      <c r="C60" s="239"/>
      <c r="D60" s="34">
        <v>273458</v>
      </c>
      <c r="E60" s="34">
        <v>22678</v>
      </c>
      <c r="F60" s="34"/>
      <c r="G60" s="34">
        <v>1112.3</v>
      </c>
    </row>
    <row r="61" spans="1:7" ht="37.5" customHeight="1">
      <c r="A61" s="225" t="s">
        <v>453</v>
      </c>
      <c r="B61" s="226"/>
      <c r="C61" s="226"/>
      <c r="D61" s="226"/>
      <c r="E61" s="226"/>
      <c r="F61" s="226"/>
      <c r="G61" s="227"/>
    </row>
    <row r="62" spans="1:7" ht="18.75">
      <c r="A62" s="47">
        <v>1</v>
      </c>
      <c r="B62" s="59" t="s">
        <v>807</v>
      </c>
      <c r="C62" s="59" t="s">
        <v>10</v>
      </c>
      <c r="D62" s="60">
        <v>89275</v>
      </c>
      <c r="E62" s="60">
        <v>0</v>
      </c>
      <c r="F62" s="61">
        <v>1990</v>
      </c>
      <c r="G62" s="62">
        <v>71.3</v>
      </c>
    </row>
    <row r="63" spans="1:7" ht="18.75" customHeight="1">
      <c r="A63" s="47">
        <v>2</v>
      </c>
      <c r="B63" s="59" t="s">
        <v>1461</v>
      </c>
      <c r="C63" s="59" t="s">
        <v>1015</v>
      </c>
      <c r="D63" s="60">
        <v>61948</v>
      </c>
      <c r="E63" s="60">
        <v>49582.53</v>
      </c>
      <c r="F63" s="61">
        <v>2011</v>
      </c>
      <c r="G63" s="62">
        <v>167.1</v>
      </c>
    </row>
    <row r="64" spans="1:7" ht="21.75" customHeight="1">
      <c r="A64" s="47">
        <v>3</v>
      </c>
      <c r="B64" s="59" t="s">
        <v>1462</v>
      </c>
      <c r="C64" s="59" t="s">
        <v>1463</v>
      </c>
      <c r="D64" s="60">
        <v>76397</v>
      </c>
      <c r="E64" s="60">
        <v>6329.39</v>
      </c>
      <c r="F64" s="61">
        <v>2013</v>
      </c>
      <c r="G64" s="62">
        <v>264.5</v>
      </c>
    </row>
    <row r="65" spans="1:7" ht="29.25" customHeight="1">
      <c r="A65" s="47">
        <v>4</v>
      </c>
      <c r="B65" s="63" t="s">
        <v>1417</v>
      </c>
      <c r="C65" s="64" t="s">
        <v>876</v>
      </c>
      <c r="D65" s="60">
        <v>268351.1</v>
      </c>
      <c r="E65" s="60">
        <v>87340.24</v>
      </c>
      <c r="F65" s="61">
        <v>1986</v>
      </c>
      <c r="G65" s="62">
        <v>499.1</v>
      </c>
    </row>
    <row r="66" spans="1:7" ht="18.75">
      <c r="A66" s="61">
        <v>5</v>
      </c>
      <c r="B66" s="59" t="s">
        <v>401</v>
      </c>
      <c r="C66" s="59" t="s">
        <v>593</v>
      </c>
      <c r="D66" s="60">
        <v>289482</v>
      </c>
      <c r="E66" s="60">
        <v>192639.64</v>
      </c>
      <c r="F66" s="62">
        <v>1987</v>
      </c>
      <c r="G66" s="62">
        <v>187.2</v>
      </c>
    </row>
    <row r="67" spans="1:7" ht="37.5">
      <c r="A67" s="61">
        <v>6</v>
      </c>
      <c r="B67" s="59" t="s">
        <v>1464</v>
      </c>
      <c r="C67" s="59" t="s">
        <v>594</v>
      </c>
      <c r="D67" s="60">
        <v>111339.45</v>
      </c>
      <c r="E67" s="60">
        <v>63037.04</v>
      </c>
      <c r="F67" s="62">
        <v>1980</v>
      </c>
      <c r="G67" s="62">
        <v>125.3</v>
      </c>
    </row>
    <row r="68" spans="1:7" ht="37.5">
      <c r="A68" s="61">
        <v>7</v>
      </c>
      <c r="B68" s="59" t="s">
        <v>1465</v>
      </c>
      <c r="C68" s="59" t="s">
        <v>595</v>
      </c>
      <c r="D68" s="60">
        <v>158001.94</v>
      </c>
      <c r="E68" s="60">
        <v>69830.26</v>
      </c>
      <c r="F68" s="62">
        <v>2004</v>
      </c>
      <c r="G68" s="62">
        <v>111.9</v>
      </c>
    </row>
    <row r="69" spans="1:7" ht="37.5">
      <c r="A69" s="61">
        <v>8</v>
      </c>
      <c r="B69" s="59" t="s">
        <v>1466</v>
      </c>
      <c r="C69" s="59" t="s">
        <v>1440</v>
      </c>
      <c r="D69" s="60">
        <v>189331.4</v>
      </c>
      <c r="E69" s="60">
        <v>179167.67</v>
      </c>
      <c r="F69" s="62">
        <v>2004</v>
      </c>
      <c r="G69" s="62">
        <v>118.7</v>
      </c>
    </row>
    <row r="70" spans="1:7" ht="37.5">
      <c r="A70" s="61">
        <v>9</v>
      </c>
      <c r="B70" s="59" t="s">
        <v>1467</v>
      </c>
      <c r="C70" s="59" t="s">
        <v>400</v>
      </c>
      <c r="D70" s="60">
        <v>185777</v>
      </c>
      <c r="E70" s="60">
        <v>65618.92</v>
      </c>
      <c r="F70" s="62">
        <v>2005</v>
      </c>
      <c r="G70" s="62">
        <v>99</v>
      </c>
    </row>
    <row r="71" spans="1:7" ht="37.5">
      <c r="A71" s="61">
        <v>10</v>
      </c>
      <c r="B71" s="59" t="s">
        <v>1468</v>
      </c>
      <c r="C71" s="59" t="s">
        <v>596</v>
      </c>
      <c r="D71" s="60">
        <v>284127</v>
      </c>
      <c r="E71" s="60">
        <v>98225.92</v>
      </c>
      <c r="F71" s="62">
        <v>2005</v>
      </c>
      <c r="G71" s="62">
        <v>129</v>
      </c>
    </row>
    <row r="72" spans="1:7" ht="37.5">
      <c r="A72" s="61">
        <v>11</v>
      </c>
      <c r="B72" s="59" t="s">
        <v>1469</v>
      </c>
      <c r="C72" s="59" t="s">
        <v>399</v>
      </c>
      <c r="D72" s="60">
        <v>119877</v>
      </c>
      <c r="E72" s="60">
        <v>17799.92</v>
      </c>
      <c r="F72" s="62">
        <v>2009</v>
      </c>
      <c r="G72" s="62">
        <v>239</v>
      </c>
    </row>
    <row r="73" spans="1:7" ht="38.25" customHeight="1">
      <c r="A73" s="237" t="s">
        <v>733</v>
      </c>
      <c r="B73" s="238"/>
      <c r="C73" s="239"/>
      <c r="D73" s="65">
        <f>SUM(D62:D72)</f>
        <v>1833906.89</v>
      </c>
      <c r="E73" s="66">
        <f>SUM(E62:E72)</f>
        <v>829571.5300000001</v>
      </c>
      <c r="F73" s="66"/>
      <c r="G73" s="66">
        <f>SUM(G62:G72)</f>
        <v>2012.1000000000001</v>
      </c>
    </row>
    <row r="74" spans="1:7" ht="45" customHeight="1">
      <c r="A74" s="251" t="s">
        <v>443</v>
      </c>
      <c r="B74" s="252"/>
      <c r="C74" s="252"/>
      <c r="D74" s="252"/>
      <c r="E74" s="252"/>
      <c r="F74" s="252"/>
      <c r="G74" s="253"/>
    </row>
    <row r="75" spans="1:7" ht="18.75">
      <c r="A75" s="47">
        <v>1</v>
      </c>
      <c r="B75" s="63" t="s">
        <v>815</v>
      </c>
      <c r="C75" s="67" t="s">
        <v>16</v>
      </c>
      <c r="D75" s="47">
        <v>15513</v>
      </c>
      <c r="E75" s="47"/>
      <c r="F75" s="61">
        <v>1994</v>
      </c>
      <c r="G75" s="47">
        <v>358</v>
      </c>
    </row>
    <row r="76" spans="1:8" ht="18.75" customHeight="1">
      <c r="A76" s="47">
        <v>2</v>
      </c>
      <c r="B76" s="63" t="s">
        <v>816</v>
      </c>
      <c r="C76" s="67" t="s">
        <v>16</v>
      </c>
      <c r="D76" s="47">
        <v>2807491</v>
      </c>
      <c r="E76" s="47">
        <v>711361.54</v>
      </c>
      <c r="F76" s="61">
        <v>1994</v>
      </c>
      <c r="G76" s="47">
        <v>2322.6</v>
      </c>
      <c r="H76" s="66">
        <f>SUM(H65:H75)</f>
        <v>0</v>
      </c>
    </row>
    <row r="77" spans="1:7" ht="39" customHeight="1">
      <c r="A77" s="47">
        <v>3</v>
      </c>
      <c r="B77" s="63" t="s">
        <v>817</v>
      </c>
      <c r="C77" s="67" t="s">
        <v>16</v>
      </c>
      <c r="D77" s="47">
        <v>1725806</v>
      </c>
      <c r="E77" s="47">
        <v>459319.64</v>
      </c>
      <c r="F77" s="61">
        <v>1994</v>
      </c>
      <c r="G77" s="47">
        <v>4275</v>
      </c>
    </row>
    <row r="78" spans="1:7" ht="18.75">
      <c r="A78" s="47">
        <v>4</v>
      </c>
      <c r="B78" s="63" t="s">
        <v>559</v>
      </c>
      <c r="C78" s="67" t="s">
        <v>16</v>
      </c>
      <c r="D78" s="47">
        <v>747543</v>
      </c>
      <c r="E78" s="47">
        <v>194360.42</v>
      </c>
      <c r="F78" s="61">
        <v>1994</v>
      </c>
      <c r="G78" s="47">
        <v>882</v>
      </c>
    </row>
    <row r="79" spans="1:7" ht="18.75">
      <c r="A79" s="47">
        <v>5</v>
      </c>
      <c r="B79" s="63" t="s">
        <v>807</v>
      </c>
      <c r="C79" s="67" t="s">
        <v>16</v>
      </c>
      <c r="D79" s="47">
        <v>147546</v>
      </c>
      <c r="E79" s="47">
        <v>39264.24</v>
      </c>
      <c r="F79" s="61">
        <v>1994</v>
      </c>
      <c r="G79" s="47">
        <v>144</v>
      </c>
    </row>
    <row r="80" spans="1:7" ht="18.75">
      <c r="A80" s="47">
        <v>6</v>
      </c>
      <c r="B80" s="63" t="s">
        <v>818</v>
      </c>
      <c r="C80" s="67" t="s">
        <v>16</v>
      </c>
      <c r="D80" s="47">
        <v>2098</v>
      </c>
      <c r="E80" s="47"/>
      <c r="F80" s="61">
        <v>1994</v>
      </c>
      <c r="G80" s="47">
        <v>1794</v>
      </c>
    </row>
    <row r="81" spans="1:7" ht="18.75">
      <c r="A81" s="47">
        <v>7</v>
      </c>
      <c r="B81" s="68" t="s">
        <v>819</v>
      </c>
      <c r="C81" s="67" t="s">
        <v>16</v>
      </c>
      <c r="D81" s="47">
        <v>3276</v>
      </c>
      <c r="E81" s="47"/>
      <c r="F81" s="61">
        <v>1994</v>
      </c>
      <c r="G81" s="47">
        <v>93</v>
      </c>
    </row>
    <row r="82" spans="1:7" ht="18.75">
      <c r="A82" s="47">
        <v>8</v>
      </c>
      <c r="B82" s="63" t="s">
        <v>615</v>
      </c>
      <c r="C82" s="67" t="s">
        <v>16</v>
      </c>
      <c r="D82" s="47">
        <v>4545</v>
      </c>
      <c r="E82" s="47"/>
      <c r="F82" s="47">
        <v>1994</v>
      </c>
      <c r="G82" s="47">
        <v>104.6</v>
      </c>
    </row>
    <row r="83" spans="1:7" ht="18.75">
      <c r="A83" s="234" t="s">
        <v>820</v>
      </c>
      <c r="B83" s="235"/>
      <c r="C83" s="236"/>
      <c r="D83" s="54">
        <f>SUM(D75:D82)</f>
        <v>5453818</v>
      </c>
      <c r="E83" s="54">
        <f>SUM(E75:E82)</f>
        <v>1404305.84</v>
      </c>
      <c r="F83" s="69"/>
      <c r="G83" s="56">
        <f>G75+G76+G77+G78+G79+G82</f>
        <v>8086.200000000001</v>
      </c>
    </row>
    <row r="88" ht="18.75" customHeight="1"/>
    <row r="89" spans="1:8" ht="18.75" customHeight="1">
      <c r="A89" s="173"/>
      <c r="B89" s="173"/>
      <c r="C89" s="173"/>
      <c r="D89" s="173"/>
      <c r="E89" s="173"/>
      <c r="F89" s="173"/>
      <c r="H89" s="74">
        <v>1424.3</v>
      </c>
    </row>
    <row r="90" spans="1:8" ht="18.75" customHeight="1">
      <c r="A90" s="173"/>
      <c r="B90" s="173"/>
      <c r="C90" s="173"/>
      <c r="D90" s="173"/>
      <c r="E90" s="173"/>
      <c r="F90" s="173"/>
      <c r="H90" s="74">
        <v>423.8</v>
      </c>
    </row>
    <row r="91" spans="1:8" ht="18.75" customHeight="1">
      <c r="A91" s="173"/>
      <c r="B91" s="173"/>
      <c r="C91" s="173"/>
      <c r="D91" s="173"/>
      <c r="E91" s="173"/>
      <c r="F91" s="173"/>
      <c r="H91" s="74">
        <v>472.4</v>
      </c>
    </row>
    <row r="92" spans="1:8" ht="18.75" customHeight="1">
      <c r="A92" s="248" t="s">
        <v>1251</v>
      </c>
      <c r="B92" s="249"/>
      <c r="C92" s="249"/>
      <c r="D92" s="249"/>
      <c r="E92" s="249"/>
      <c r="F92" s="249"/>
      <c r="G92" s="250"/>
      <c r="H92" s="74">
        <v>203.4</v>
      </c>
    </row>
    <row r="93" spans="1:8" ht="18.75" customHeight="1">
      <c r="A93" s="218" t="s">
        <v>625</v>
      </c>
      <c r="B93" s="219"/>
      <c r="C93" s="219"/>
      <c r="D93" s="219"/>
      <c r="E93" s="219"/>
      <c r="F93" s="219"/>
      <c r="G93" s="220"/>
      <c r="H93" s="74" t="s">
        <v>678</v>
      </c>
    </row>
    <row r="94" spans="1:8" ht="18.75" customHeight="1">
      <c r="A94" s="70">
        <v>112</v>
      </c>
      <c r="B94" s="70" t="s">
        <v>821</v>
      </c>
      <c r="C94" s="70" t="s">
        <v>899</v>
      </c>
      <c r="D94" s="72">
        <v>112798.4</v>
      </c>
      <c r="E94" s="73">
        <v>10279</v>
      </c>
      <c r="F94" s="70">
        <v>1924</v>
      </c>
      <c r="G94" s="74">
        <v>1540.2</v>
      </c>
      <c r="H94" s="74" t="s">
        <v>678</v>
      </c>
    </row>
    <row r="95" spans="1:8" ht="18.75" customHeight="1">
      <c r="A95" s="70">
        <f>A94+1</f>
        <v>113</v>
      </c>
      <c r="B95" s="70" t="s">
        <v>822</v>
      </c>
      <c r="C95" s="70" t="s">
        <v>899</v>
      </c>
      <c r="D95" s="72">
        <v>208862</v>
      </c>
      <c r="E95" s="73">
        <v>18987</v>
      </c>
      <c r="F95" s="70">
        <v>1924</v>
      </c>
      <c r="G95" s="74">
        <v>439.6</v>
      </c>
      <c r="H95" s="74" t="s">
        <v>678</v>
      </c>
    </row>
    <row r="96" spans="1:8" ht="18.75" customHeight="1">
      <c r="A96" s="70">
        <f aca="true" t="shared" si="0" ref="A96:A106">A95+1</f>
        <v>114</v>
      </c>
      <c r="B96" s="70" t="s">
        <v>823</v>
      </c>
      <c r="C96" s="70" t="s">
        <v>900</v>
      </c>
      <c r="D96" s="72">
        <v>702444.6</v>
      </c>
      <c r="E96" s="73">
        <v>63833</v>
      </c>
      <c r="F96" s="70">
        <v>1929</v>
      </c>
      <c r="G96" s="74">
        <v>784.7</v>
      </c>
      <c r="H96" s="74" t="s">
        <v>678</v>
      </c>
    </row>
    <row r="97" spans="1:8" ht="18.75" customHeight="1">
      <c r="A97" s="70">
        <f t="shared" si="0"/>
        <v>115</v>
      </c>
      <c r="B97" s="70" t="s">
        <v>824</v>
      </c>
      <c r="C97" s="70" t="s">
        <v>898</v>
      </c>
      <c r="D97" s="72">
        <v>111592</v>
      </c>
      <c r="E97" s="73">
        <v>10144</v>
      </c>
      <c r="F97" s="70">
        <v>1924</v>
      </c>
      <c r="G97" s="74">
        <v>301.9</v>
      </c>
      <c r="H97" s="74" t="s">
        <v>678</v>
      </c>
    </row>
    <row r="98" spans="1:8" ht="18.75" customHeight="1">
      <c r="A98" s="70">
        <f t="shared" si="0"/>
        <v>116</v>
      </c>
      <c r="B98" s="70" t="s">
        <v>825</v>
      </c>
      <c r="C98" s="70" t="s">
        <v>898</v>
      </c>
      <c r="D98" s="72">
        <v>16144</v>
      </c>
      <c r="E98" s="73">
        <v>1467</v>
      </c>
      <c r="F98" s="70">
        <v>1976</v>
      </c>
      <c r="G98" s="74">
        <f>27.5+42.7</f>
        <v>70.2</v>
      </c>
      <c r="H98" s="78" t="s">
        <v>678</v>
      </c>
    </row>
    <row r="99" spans="1:9" ht="18.75" customHeight="1">
      <c r="A99" s="70">
        <f t="shared" si="0"/>
        <v>117</v>
      </c>
      <c r="B99" s="70" t="s">
        <v>826</v>
      </c>
      <c r="C99" s="70" t="s">
        <v>899</v>
      </c>
      <c r="D99" s="72">
        <v>2466</v>
      </c>
      <c r="E99" s="73">
        <v>224</v>
      </c>
      <c r="F99" s="70">
        <v>1950</v>
      </c>
      <c r="G99" s="74">
        <v>29.4</v>
      </c>
      <c r="H99" s="214"/>
      <c r="I99" s="174"/>
    </row>
    <row r="100" spans="1:8" ht="18.75" customHeight="1">
      <c r="A100" s="70">
        <f t="shared" si="0"/>
        <v>118</v>
      </c>
      <c r="B100" s="70" t="s">
        <v>679</v>
      </c>
      <c r="C100" s="70" t="s">
        <v>898</v>
      </c>
      <c r="D100" s="72">
        <f>165755-2798</f>
        <v>162957</v>
      </c>
      <c r="E100" s="73">
        <v>17866</v>
      </c>
      <c r="F100" s="70">
        <v>1983</v>
      </c>
      <c r="G100" s="74" t="s">
        <v>678</v>
      </c>
      <c r="H100" s="80" t="s">
        <v>678</v>
      </c>
    </row>
    <row r="101" spans="1:8" ht="21" customHeight="1">
      <c r="A101" s="70">
        <f t="shared" si="0"/>
        <v>119</v>
      </c>
      <c r="B101" s="70" t="s">
        <v>860</v>
      </c>
      <c r="C101" s="70" t="s">
        <v>898</v>
      </c>
      <c r="D101" s="72">
        <v>5622</v>
      </c>
      <c r="E101" s="73">
        <v>511</v>
      </c>
      <c r="F101" s="70">
        <v>1992</v>
      </c>
      <c r="G101" s="74" t="s">
        <v>678</v>
      </c>
      <c r="H101" s="74">
        <v>90.6</v>
      </c>
    </row>
    <row r="102" spans="1:8" ht="25.5" customHeight="1">
      <c r="A102" s="70">
        <f t="shared" si="0"/>
        <v>120</v>
      </c>
      <c r="B102" s="70" t="s">
        <v>792</v>
      </c>
      <c r="C102" s="70" t="s">
        <v>899</v>
      </c>
      <c r="D102" s="72">
        <v>3214</v>
      </c>
      <c r="E102" s="73">
        <v>292</v>
      </c>
      <c r="F102" s="70">
        <v>1960</v>
      </c>
      <c r="G102" s="74" t="s">
        <v>678</v>
      </c>
      <c r="H102" s="81"/>
    </row>
    <row r="103" spans="1:8" ht="18.75" customHeight="1">
      <c r="A103" s="70">
        <f t="shared" si="0"/>
        <v>121</v>
      </c>
      <c r="B103" s="70" t="s">
        <v>860</v>
      </c>
      <c r="C103" s="70" t="s">
        <v>900</v>
      </c>
      <c r="D103" s="72">
        <v>23141</v>
      </c>
      <c r="E103" s="73">
        <v>2103</v>
      </c>
      <c r="F103" s="70">
        <v>1969</v>
      </c>
      <c r="G103" s="74" t="s">
        <v>678</v>
      </c>
      <c r="H103" s="173"/>
    </row>
    <row r="104" spans="1:8" ht="24" customHeight="1">
      <c r="A104" s="70">
        <f t="shared" si="0"/>
        <v>122</v>
      </c>
      <c r="B104" s="70" t="s">
        <v>680</v>
      </c>
      <c r="C104" s="70" t="s">
        <v>898</v>
      </c>
      <c r="D104" s="72">
        <v>2798</v>
      </c>
      <c r="E104" s="73">
        <v>0</v>
      </c>
      <c r="F104" s="70">
        <v>1930</v>
      </c>
      <c r="G104" s="74">
        <v>39.7</v>
      </c>
      <c r="H104" s="173"/>
    </row>
    <row r="105" spans="1:8" ht="18.75" customHeight="1">
      <c r="A105" s="70">
        <f t="shared" si="0"/>
        <v>123</v>
      </c>
      <c r="B105" s="70" t="s">
        <v>827</v>
      </c>
      <c r="C105" s="70" t="s">
        <v>899</v>
      </c>
      <c r="D105" s="72">
        <v>3201</v>
      </c>
      <c r="E105" s="73">
        <v>291</v>
      </c>
      <c r="F105" s="70">
        <v>1930</v>
      </c>
      <c r="G105" s="74">
        <f>24.6+28</f>
        <v>52.6</v>
      </c>
      <c r="H105" s="173"/>
    </row>
    <row r="106" spans="1:8" ht="18.75" customHeight="1">
      <c r="A106" s="75">
        <f t="shared" si="0"/>
        <v>124</v>
      </c>
      <c r="B106" s="75" t="s">
        <v>901</v>
      </c>
      <c r="C106" s="75" t="s">
        <v>900</v>
      </c>
      <c r="D106" s="76">
        <v>50659</v>
      </c>
      <c r="E106" s="77">
        <v>4605</v>
      </c>
      <c r="F106" s="75">
        <v>1929</v>
      </c>
      <c r="G106" s="78">
        <v>90.6</v>
      </c>
      <c r="H106" s="173"/>
    </row>
    <row r="107" spans="1:8" ht="18.75" customHeight="1">
      <c r="A107" s="70"/>
      <c r="B107" s="70"/>
      <c r="C107" s="70"/>
      <c r="D107" s="72">
        <f>SUM(D94:D106)</f>
        <v>1405899</v>
      </c>
      <c r="E107" s="73">
        <f>SUM(E94:E106)</f>
        <v>130602</v>
      </c>
      <c r="F107" s="70"/>
      <c r="G107" s="74">
        <f>SUM(G94:G106)</f>
        <v>3348.8999999999996</v>
      </c>
      <c r="H107" s="173"/>
    </row>
    <row r="108" spans="1:104" s="82" customFormat="1" ht="18.75" customHeight="1">
      <c r="A108" s="218" t="s">
        <v>626</v>
      </c>
      <c r="B108" s="219"/>
      <c r="C108" s="219"/>
      <c r="D108" s="219"/>
      <c r="E108" s="219"/>
      <c r="F108" s="219"/>
      <c r="G108" s="220"/>
      <c r="H108" s="96"/>
      <c r="I108" s="17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9" ht="18.75" customHeight="1">
      <c r="A109" s="70">
        <v>1</v>
      </c>
      <c r="B109" s="70" t="s">
        <v>828</v>
      </c>
      <c r="C109" s="70" t="s">
        <v>911</v>
      </c>
      <c r="D109" s="72">
        <v>1006807</v>
      </c>
      <c r="E109" s="73">
        <v>269296</v>
      </c>
      <c r="F109" s="70">
        <v>1938</v>
      </c>
      <c r="G109" s="74">
        <v>2465.8</v>
      </c>
      <c r="H109" s="173"/>
      <c r="I109" s="174"/>
    </row>
    <row r="110" spans="1:9" ht="21.75" customHeight="1">
      <c r="A110" s="70">
        <f aca="true" t="shared" si="1" ref="A110:A115">A109+1</f>
        <v>2</v>
      </c>
      <c r="B110" s="70" t="s">
        <v>824</v>
      </c>
      <c r="C110" s="70" t="s">
        <v>911</v>
      </c>
      <c r="D110" s="72">
        <v>23890</v>
      </c>
      <c r="E110" s="73">
        <v>2171</v>
      </c>
      <c r="F110" s="70">
        <v>1968</v>
      </c>
      <c r="G110" s="74">
        <v>123</v>
      </c>
      <c r="H110" s="173"/>
      <c r="I110" s="174"/>
    </row>
    <row r="111" spans="1:9" ht="18.75" customHeight="1">
      <c r="A111" s="70">
        <f t="shared" si="1"/>
        <v>3</v>
      </c>
      <c r="B111" s="70" t="s">
        <v>680</v>
      </c>
      <c r="C111" s="70" t="s">
        <v>911</v>
      </c>
      <c r="D111" s="72">
        <v>3099</v>
      </c>
      <c r="E111" s="73">
        <v>281</v>
      </c>
      <c r="F111" s="70">
        <v>1968</v>
      </c>
      <c r="G111" s="74" t="s">
        <v>678</v>
      </c>
      <c r="H111" s="173"/>
      <c r="I111" s="174"/>
    </row>
    <row r="112" spans="1:104" s="82" customFormat="1" ht="18.75" customHeight="1">
      <c r="A112" s="70">
        <f t="shared" si="1"/>
        <v>4</v>
      </c>
      <c r="B112" s="70" t="s">
        <v>808</v>
      </c>
      <c r="C112" s="70" t="s">
        <v>911</v>
      </c>
      <c r="D112" s="72">
        <v>4645</v>
      </c>
      <c r="E112" s="73">
        <v>422</v>
      </c>
      <c r="F112" s="70">
        <v>1968</v>
      </c>
      <c r="G112" s="74" t="s">
        <v>678</v>
      </c>
      <c r="H112" s="96"/>
      <c r="I112" s="17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8" ht="18.75">
      <c r="A113" s="70">
        <f t="shared" si="1"/>
        <v>5</v>
      </c>
      <c r="B113" s="70" t="s">
        <v>811</v>
      </c>
      <c r="C113" s="70" t="s">
        <v>911</v>
      </c>
      <c r="D113" s="72">
        <v>5784</v>
      </c>
      <c r="E113" s="73">
        <v>525</v>
      </c>
      <c r="F113" s="70">
        <v>1968</v>
      </c>
      <c r="G113" s="74" t="s">
        <v>678</v>
      </c>
      <c r="H113" s="173"/>
    </row>
    <row r="114" spans="1:8" ht="18.75" customHeight="1">
      <c r="A114" s="70">
        <f t="shared" si="1"/>
        <v>6</v>
      </c>
      <c r="B114" s="70" t="s">
        <v>912</v>
      </c>
      <c r="C114" s="70" t="s">
        <v>911</v>
      </c>
      <c r="D114" s="72">
        <v>761</v>
      </c>
      <c r="E114" s="73">
        <v>69</v>
      </c>
      <c r="F114" s="70">
        <v>1984</v>
      </c>
      <c r="G114" s="74" t="s">
        <v>678</v>
      </c>
      <c r="H114" s="173"/>
    </row>
    <row r="115" spans="1:8" ht="18.75" customHeight="1">
      <c r="A115" s="75">
        <f t="shared" si="1"/>
        <v>7</v>
      </c>
      <c r="B115" s="75" t="s">
        <v>830</v>
      </c>
      <c r="C115" s="75" t="s">
        <v>911</v>
      </c>
      <c r="D115" s="76">
        <v>353116</v>
      </c>
      <c r="E115" s="77">
        <v>236584.28</v>
      </c>
      <c r="F115" s="75">
        <v>2006</v>
      </c>
      <c r="G115" s="78">
        <v>21</v>
      </c>
      <c r="H115" s="173"/>
    </row>
    <row r="116" spans="1:8" ht="18.75">
      <c r="A116" s="70"/>
      <c r="B116" s="70"/>
      <c r="C116" s="70"/>
      <c r="D116" s="72">
        <f>SUM(D109:D115)</f>
        <v>1398102</v>
      </c>
      <c r="E116" s="73">
        <f>SUM(E109:E115)</f>
        <v>509348.28</v>
      </c>
      <c r="F116" s="70"/>
      <c r="G116" s="74">
        <f>SUM(G109:G115)</f>
        <v>2609.8</v>
      </c>
      <c r="H116" s="173"/>
    </row>
    <row r="117" spans="1:8" ht="26.25" customHeight="1">
      <c r="A117" s="221" t="s">
        <v>630</v>
      </c>
      <c r="B117" s="222"/>
      <c r="C117" s="222"/>
      <c r="D117" s="222"/>
      <c r="E117" s="222"/>
      <c r="F117" s="222"/>
      <c r="G117" s="223"/>
      <c r="H117" s="173"/>
    </row>
    <row r="118" spans="1:8" ht="21.75" customHeight="1">
      <c r="A118" s="47">
        <v>1</v>
      </c>
      <c r="B118" s="70" t="s">
        <v>856</v>
      </c>
      <c r="C118" s="70" t="s">
        <v>902</v>
      </c>
      <c r="D118" s="72">
        <v>2026443</v>
      </c>
      <c r="E118" s="73">
        <v>184222</v>
      </c>
      <c r="F118" s="70">
        <v>1980</v>
      </c>
      <c r="G118" s="74">
        <f>5431.8+130.6+3.6+3.6+5.5+12.4+9.5+5.8+1.5+9.6+1059</f>
        <v>6672.9000000000015</v>
      </c>
      <c r="H118" s="173"/>
    </row>
    <row r="119" spans="1:8" ht="18.75" customHeight="1">
      <c r="A119" s="47">
        <v>2</v>
      </c>
      <c r="B119" s="70" t="s">
        <v>860</v>
      </c>
      <c r="C119" s="70" t="s">
        <v>902</v>
      </c>
      <c r="D119" s="72">
        <v>30049</v>
      </c>
      <c r="E119" s="73">
        <v>2732</v>
      </c>
      <c r="F119" s="70">
        <v>1980</v>
      </c>
      <c r="G119" s="74" t="s">
        <v>678</v>
      </c>
      <c r="H119" s="173"/>
    </row>
    <row r="120" spans="1:8" ht="26.25" customHeight="1">
      <c r="A120" s="47"/>
      <c r="B120" s="70"/>
      <c r="C120" s="70"/>
      <c r="D120" s="72">
        <f>SUM(D118:D119)</f>
        <v>2056492</v>
      </c>
      <c r="E120" s="73">
        <f>SUM(E118:E119)</f>
        <v>186954</v>
      </c>
      <c r="F120" s="70"/>
      <c r="G120" s="74">
        <f>SUM(G118:G119)</f>
        <v>6672.9000000000015</v>
      </c>
      <c r="H120" s="173"/>
    </row>
    <row r="121" spans="1:8" ht="21" customHeight="1">
      <c r="A121" s="218" t="s">
        <v>1596</v>
      </c>
      <c r="B121" s="219"/>
      <c r="C121" s="219"/>
      <c r="D121" s="219"/>
      <c r="E121" s="219"/>
      <c r="F121" s="219"/>
      <c r="G121" s="220"/>
      <c r="H121" s="173"/>
    </row>
    <row r="122" spans="1:8" ht="33" customHeight="1">
      <c r="A122" s="70">
        <v>1</v>
      </c>
      <c r="B122" s="70" t="s">
        <v>821</v>
      </c>
      <c r="C122" s="70" t="s">
        <v>1616</v>
      </c>
      <c r="D122" s="73">
        <v>226113</v>
      </c>
      <c r="E122" s="73">
        <v>34000</v>
      </c>
      <c r="F122" s="70">
        <v>1904</v>
      </c>
      <c r="G122" s="74">
        <v>1001.1</v>
      </c>
      <c r="H122" s="173"/>
    </row>
    <row r="123" spans="1:8" ht="36.75" customHeight="1">
      <c r="A123" s="70">
        <f aca="true" t="shared" si="2" ref="A123:A132">A122+1</f>
        <v>2</v>
      </c>
      <c r="B123" s="70" t="s">
        <v>823</v>
      </c>
      <c r="C123" s="70" t="s">
        <v>903</v>
      </c>
      <c r="D123" s="72">
        <v>156774</v>
      </c>
      <c r="E123" s="73">
        <v>808</v>
      </c>
      <c r="F123" s="70">
        <v>1915</v>
      </c>
      <c r="G123" s="74">
        <v>336.5</v>
      </c>
      <c r="H123" s="173"/>
    </row>
    <row r="124" spans="1:8" ht="35.25" customHeight="1">
      <c r="A124" s="70">
        <f t="shared" si="2"/>
        <v>3</v>
      </c>
      <c r="B124" s="70" t="s">
        <v>808</v>
      </c>
      <c r="C124" s="70" t="s">
        <v>903</v>
      </c>
      <c r="D124" s="72">
        <v>2955</v>
      </c>
      <c r="E124" s="73">
        <v>268</v>
      </c>
      <c r="F124" s="70">
        <v>1965</v>
      </c>
      <c r="G124" s="74" t="s">
        <v>678</v>
      </c>
      <c r="H124" s="173"/>
    </row>
    <row r="125" spans="1:8" ht="35.25" customHeight="1">
      <c r="A125" s="70">
        <f t="shared" si="2"/>
        <v>4</v>
      </c>
      <c r="B125" s="70" t="s">
        <v>824</v>
      </c>
      <c r="C125" s="70" t="s">
        <v>1616</v>
      </c>
      <c r="D125" s="72">
        <v>18366</v>
      </c>
      <c r="E125" s="73">
        <v>1669</v>
      </c>
      <c r="F125" s="70">
        <v>1965</v>
      </c>
      <c r="G125" s="74">
        <v>126.1</v>
      </c>
      <c r="H125" s="173"/>
    </row>
    <row r="126" spans="1:8" ht="40.5" customHeight="1">
      <c r="A126" s="70">
        <f t="shared" si="2"/>
        <v>5</v>
      </c>
      <c r="B126" s="70" t="s">
        <v>680</v>
      </c>
      <c r="C126" s="70" t="s">
        <v>1616</v>
      </c>
      <c r="D126" s="72">
        <v>2330</v>
      </c>
      <c r="E126" s="73">
        <v>200</v>
      </c>
      <c r="F126" s="70">
        <v>1965</v>
      </c>
      <c r="G126" s="74">
        <v>20.4</v>
      </c>
      <c r="H126" s="173"/>
    </row>
    <row r="127" spans="1:8" ht="30" customHeight="1">
      <c r="A127" s="70">
        <f t="shared" si="2"/>
        <v>6</v>
      </c>
      <c r="B127" s="70" t="s">
        <v>680</v>
      </c>
      <c r="C127" s="70" t="s">
        <v>903</v>
      </c>
      <c r="D127" s="72">
        <v>3167</v>
      </c>
      <c r="E127" s="73">
        <v>300</v>
      </c>
      <c r="F127" s="70">
        <v>1965</v>
      </c>
      <c r="G127" s="74" t="s">
        <v>678</v>
      </c>
      <c r="H127" s="173"/>
    </row>
    <row r="128" spans="1:8" ht="39.75" customHeight="1">
      <c r="A128" s="70">
        <f t="shared" si="2"/>
        <v>7</v>
      </c>
      <c r="B128" s="70" t="s">
        <v>807</v>
      </c>
      <c r="C128" s="70" t="s">
        <v>1616</v>
      </c>
      <c r="D128" s="72">
        <v>6481</v>
      </c>
      <c r="E128" s="73">
        <v>589</v>
      </c>
      <c r="F128" s="70">
        <v>1968</v>
      </c>
      <c r="G128" s="74">
        <v>49.6</v>
      </c>
      <c r="H128" s="173"/>
    </row>
    <row r="129" spans="1:8" ht="37.5">
      <c r="A129" s="70">
        <f t="shared" si="2"/>
        <v>8</v>
      </c>
      <c r="B129" s="70" t="s">
        <v>727</v>
      </c>
      <c r="C129" s="70" t="s">
        <v>1617</v>
      </c>
      <c r="D129" s="72">
        <v>12742</v>
      </c>
      <c r="E129" s="73">
        <v>1158</v>
      </c>
      <c r="F129" s="70">
        <v>1965</v>
      </c>
      <c r="G129" s="74">
        <v>55</v>
      </c>
      <c r="H129" s="173"/>
    </row>
    <row r="130" spans="1:8" ht="36" customHeight="1">
      <c r="A130" s="70">
        <f t="shared" si="2"/>
        <v>9</v>
      </c>
      <c r="B130" s="70" t="s">
        <v>827</v>
      </c>
      <c r="C130" s="70" t="s">
        <v>1616</v>
      </c>
      <c r="D130" s="72">
        <v>1162</v>
      </c>
      <c r="E130" s="73">
        <v>105</v>
      </c>
      <c r="F130" s="70">
        <v>1975</v>
      </c>
      <c r="G130" s="74" t="s">
        <v>678</v>
      </c>
      <c r="H130" s="74">
        <v>573</v>
      </c>
    </row>
    <row r="131" spans="1:8" ht="40.5" customHeight="1">
      <c r="A131" s="70">
        <f t="shared" si="2"/>
        <v>10</v>
      </c>
      <c r="B131" s="70" t="s">
        <v>904</v>
      </c>
      <c r="C131" s="70" t="s">
        <v>1616</v>
      </c>
      <c r="D131" s="72">
        <v>3914</v>
      </c>
      <c r="E131" s="73">
        <v>340</v>
      </c>
      <c r="F131" s="70">
        <v>1965</v>
      </c>
      <c r="G131" s="74" t="s">
        <v>678</v>
      </c>
      <c r="H131" s="74">
        <v>582</v>
      </c>
    </row>
    <row r="132" spans="1:8" ht="23.25" customHeight="1">
      <c r="A132" s="70">
        <f t="shared" si="2"/>
        <v>11</v>
      </c>
      <c r="B132" s="70" t="s">
        <v>904</v>
      </c>
      <c r="C132" s="70" t="s">
        <v>903</v>
      </c>
      <c r="D132" s="72">
        <v>21843</v>
      </c>
      <c r="E132" s="73">
        <v>2000</v>
      </c>
      <c r="F132" s="70">
        <v>1950</v>
      </c>
      <c r="G132" s="74" t="s">
        <v>678</v>
      </c>
      <c r="H132" s="74">
        <v>153</v>
      </c>
    </row>
    <row r="133" spans="1:8" ht="21" customHeight="1">
      <c r="A133" s="70"/>
      <c r="B133" s="70"/>
      <c r="C133" s="70"/>
      <c r="D133" s="72">
        <f>SUM(D122:D132)</f>
        <v>455847</v>
      </c>
      <c r="E133" s="73">
        <f>SUM(E122:E132)</f>
        <v>41437</v>
      </c>
      <c r="F133" s="70"/>
      <c r="G133" s="74">
        <f>SUM(G122:G132)</f>
        <v>1588.6999999999998</v>
      </c>
      <c r="H133" s="74" t="s">
        <v>678</v>
      </c>
    </row>
    <row r="134" spans="1:8" ht="23.25" customHeight="1">
      <c r="A134" s="209" t="s">
        <v>631</v>
      </c>
      <c r="B134" s="200"/>
      <c r="C134" s="200"/>
      <c r="D134" s="200"/>
      <c r="E134" s="200"/>
      <c r="F134" s="200"/>
      <c r="G134" s="201"/>
      <c r="H134" s="74" t="s">
        <v>678</v>
      </c>
    </row>
    <row r="135" spans="1:8" ht="18" customHeight="1">
      <c r="A135" s="70">
        <v>1</v>
      </c>
      <c r="B135" s="70" t="s">
        <v>828</v>
      </c>
      <c r="C135" s="70" t="s">
        <v>905</v>
      </c>
      <c r="D135" s="72">
        <v>158792</v>
      </c>
      <c r="E135" s="73">
        <v>14374</v>
      </c>
      <c r="F135" s="70">
        <v>1915</v>
      </c>
      <c r="G135" s="74">
        <v>611.3</v>
      </c>
      <c r="H135" s="74" t="s">
        <v>678</v>
      </c>
    </row>
    <row r="136" spans="1:8" ht="18.75" customHeight="1">
      <c r="A136" s="70">
        <f aca="true" t="shared" si="3" ref="A136:A148">A135+1</f>
        <v>2</v>
      </c>
      <c r="B136" s="70" t="s">
        <v>828</v>
      </c>
      <c r="C136" s="70" t="s">
        <v>906</v>
      </c>
      <c r="D136" s="72">
        <v>159632</v>
      </c>
      <c r="E136" s="73">
        <v>14573</v>
      </c>
      <c r="F136" s="70">
        <v>1910</v>
      </c>
      <c r="G136" s="74">
        <v>958</v>
      </c>
      <c r="H136" s="74" t="s">
        <v>678</v>
      </c>
    </row>
    <row r="137" spans="1:8" ht="18.75" customHeight="1">
      <c r="A137" s="70">
        <f t="shared" si="3"/>
        <v>3</v>
      </c>
      <c r="B137" s="70" t="s">
        <v>831</v>
      </c>
      <c r="C137" s="70" t="s">
        <v>906</v>
      </c>
      <c r="D137" s="72">
        <v>26815</v>
      </c>
      <c r="E137" s="73">
        <v>2437</v>
      </c>
      <c r="F137" s="70">
        <v>1992</v>
      </c>
      <c r="G137" s="74">
        <v>150.5</v>
      </c>
      <c r="H137" s="74" t="s">
        <v>678</v>
      </c>
    </row>
    <row r="138" spans="1:8" ht="18.75" customHeight="1">
      <c r="A138" s="70">
        <f t="shared" si="3"/>
        <v>4</v>
      </c>
      <c r="B138" s="70" t="s">
        <v>832</v>
      </c>
      <c r="C138" s="70" t="s">
        <v>906</v>
      </c>
      <c r="D138" s="72">
        <v>1502</v>
      </c>
      <c r="E138" s="73">
        <v>136</v>
      </c>
      <c r="F138" s="70">
        <v>1950</v>
      </c>
      <c r="G138" s="74" t="s">
        <v>678</v>
      </c>
      <c r="H138" s="74" t="s">
        <v>678</v>
      </c>
    </row>
    <row r="139" spans="1:8" ht="24" customHeight="1">
      <c r="A139" s="70">
        <f t="shared" si="3"/>
        <v>5</v>
      </c>
      <c r="B139" s="70" t="s">
        <v>679</v>
      </c>
      <c r="C139" s="70" t="s">
        <v>905</v>
      </c>
      <c r="D139" s="72">
        <v>932</v>
      </c>
      <c r="E139" s="73">
        <v>84</v>
      </c>
      <c r="F139" s="70">
        <v>1965</v>
      </c>
      <c r="G139" s="74" t="s">
        <v>678</v>
      </c>
      <c r="H139" s="74" t="s">
        <v>678</v>
      </c>
    </row>
    <row r="140" spans="1:8" ht="18.75" customHeight="1">
      <c r="A140" s="70">
        <f t="shared" si="3"/>
        <v>6</v>
      </c>
      <c r="B140" s="70" t="s">
        <v>907</v>
      </c>
      <c r="C140" s="70" t="s">
        <v>905</v>
      </c>
      <c r="D140" s="72">
        <v>9940</v>
      </c>
      <c r="E140" s="73">
        <v>903</v>
      </c>
      <c r="F140" s="70">
        <v>1910</v>
      </c>
      <c r="G140" s="74" t="s">
        <v>678</v>
      </c>
      <c r="H140" s="74" t="s">
        <v>678</v>
      </c>
    </row>
    <row r="141" spans="1:8" ht="18.75" customHeight="1">
      <c r="A141" s="70">
        <f t="shared" si="3"/>
        <v>7</v>
      </c>
      <c r="B141" s="70" t="s">
        <v>908</v>
      </c>
      <c r="C141" s="70" t="s">
        <v>906</v>
      </c>
      <c r="D141" s="72">
        <v>654816</v>
      </c>
      <c r="E141" s="73">
        <v>454103.28</v>
      </c>
      <c r="F141" s="70">
        <v>2009</v>
      </c>
      <c r="G141" s="74" t="s">
        <v>678</v>
      </c>
      <c r="H141" s="74"/>
    </row>
    <row r="142" spans="1:8" ht="18.75" customHeight="1">
      <c r="A142" s="70">
        <f t="shared" si="3"/>
        <v>8</v>
      </c>
      <c r="B142" s="70" t="s">
        <v>808</v>
      </c>
      <c r="C142" s="70" t="s">
        <v>906</v>
      </c>
      <c r="D142" s="72">
        <v>258</v>
      </c>
      <c r="E142" s="73">
        <v>23</v>
      </c>
      <c r="F142" s="70">
        <v>1960</v>
      </c>
      <c r="G142" s="74" t="s">
        <v>678</v>
      </c>
      <c r="H142" s="74" t="s">
        <v>678</v>
      </c>
    </row>
    <row r="143" spans="1:8" ht="18.75" customHeight="1">
      <c r="A143" s="70">
        <f t="shared" si="3"/>
        <v>9</v>
      </c>
      <c r="B143" s="70" t="s">
        <v>833</v>
      </c>
      <c r="C143" s="70" t="s">
        <v>906</v>
      </c>
      <c r="D143" s="72">
        <v>199</v>
      </c>
      <c r="E143" s="73">
        <v>18</v>
      </c>
      <c r="F143" s="70">
        <v>1975</v>
      </c>
      <c r="G143" s="74">
        <v>23.8</v>
      </c>
      <c r="H143" s="74" t="s">
        <v>678</v>
      </c>
    </row>
    <row r="144" spans="1:8" ht="18.75" customHeight="1">
      <c r="A144" s="70">
        <f t="shared" si="3"/>
        <v>10</v>
      </c>
      <c r="B144" s="70" t="s">
        <v>811</v>
      </c>
      <c r="C144" s="70" t="s">
        <v>905</v>
      </c>
      <c r="D144" s="72">
        <v>1406</v>
      </c>
      <c r="E144" s="73">
        <v>127</v>
      </c>
      <c r="F144" s="70">
        <v>1990</v>
      </c>
      <c r="G144" s="74" t="s">
        <v>678</v>
      </c>
      <c r="H144" s="74" t="s">
        <v>678</v>
      </c>
    </row>
    <row r="145" spans="1:8" ht="18.75">
      <c r="A145" s="70">
        <f t="shared" si="3"/>
        <v>11</v>
      </c>
      <c r="B145" s="70" t="s">
        <v>811</v>
      </c>
      <c r="C145" s="70" t="s">
        <v>906</v>
      </c>
      <c r="D145" s="72">
        <v>1472</v>
      </c>
      <c r="E145" s="73">
        <v>106</v>
      </c>
      <c r="F145" s="70">
        <v>1997</v>
      </c>
      <c r="G145" s="74" t="s">
        <v>678</v>
      </c>
      <c r="H145" s="173"/>
    </row>
    <row r="146" spans="1:8" ht="15.75" customHeight="1">
      <c r="A146" s="70">
        <f t="shared" si="3"/>
        <v>12</v>
      </c>
      <c r="B146" s="70" t="s">
        <v>811</v>
      </c>
      <c r="C146" s="70" t="s">
        <v>905</v>
      </c>
      <c r="D146" s="72">
        <v>797</v>
      </c>
      <c r="E146" s="73">
        <v>100</v>
      </c>
      <c r="F146" s="70">
        <v>1981</v>
      </c>
      <c r="G146" s="74" t="s">
        <v>678</v>
      </c>
      <c r="H146" s="74">
        <v>1151</v>
      </c>
    </row>
    <row r="147" spans="1:8" ht="38.25" customHeight="1">
      <c r="A147" s="70">
        <f t="shared" si="3"/>
        <v>13</v>
      </c>
      <c r="B147" s="70" t="s">
        <v>830</v>
      </c>
      <c r="C147" s="70" t="s">
        <v>909</v>
      </c>
      <c r="D147" s="72">
        <v>4881</v>
      </c>
      <c r="E147" s="73">
        <v>444</v>
      </c>
      <c r="F147" s="70">
        <v>1915</v>
      </c>
      <c r="G147" s="74">
        <v>40.1</v>
      </c>
      <c r="H147" s="74">
        <v>478.3</v>
      </c>
    </row>
    <row r="148" spans="1:8" ht="42.75" customHeight="1">
      <c r="A148" s="70">
        <f t="shared" si="3"/>
        <v>14</v>
      </c>
      <c r="B148" s="70" t="s">
        <v>680</v>
      </c>
      <c r="C148" s="70" t="s">
        <v>910</v>
      </c>
      <c r="D148" s="72">
        <v>3382</v>
      </c>
      <c r="E148" s="73">
        <v>308</v>
      </c>
      <c r="F148" s="70">
        <v>1975</v>
      </c>
      <c r="G148" s="74">
        <v>23.9</v>
      </c>
      <c r="H148" s="74">
        <v>348.1</v>
      </c>
    </row>
    <row r="149" spans="1:8" ht="24.75" customHeight="1">
      <c r="A149" s="70"/>
      <c r="B149" s="70"/>
      <c r="C149" s="70"/>
      <c r="D149" s="72">
        <f>SUM(D135:D148)</f>
        <v>1024824</v>
      </c>
      <c r="E149" s="73">
        <f>SUM(E135:E148)</f>
        <v>487736.28</v>
      </c>
      <c r="F149" s="70"/>
      <c r="G149" s="74">
        <f>SUM(G135:G148)</f>
        <v>1807.6</v>
      </c>
      <c r="H149" s="74">
        <v>234.1</v>
      </c>
    </row>
    <row r="150" spans="1:8" ht="20.25" customHeight="1">
      <c r="A150" s="209" t="s">
        <v>632</v>
      </c>
      <c r="B150" s="200"/>
      <c r="C150" s="200"/>
      <c r="D150" s="200"/>
      <c r="E150" s="200"/>
      <c r="F150" s="200"/>
      <c r="G150" s="201"/>
      <c r="H150" s="74" t="s">
        <v>678</v>
      </c>
    </row>
    <row r="151" spans="1:8" ht="26.25" customHeight="1">
      <c r="A151" s="70">
        <v>1</v>
      </c>
      <c r="B151" s="70" t="s">
        <v>913</v>
      </c>
      <c r="C151" s="70" t="s">
        <v>1614</v>
      </c>
      <c r="D151" s="72">
        <v>241665</v>
      </c>
      <c r="E151" s="73">
        <v>21754</v>
      </c>
      <c r="F151" s="70">
        <v>1926</v>
      </c>
      <c r="G151" s="74">
        <v>1151</v>
      </c>
      <c r="H151" s="74" t="s">
        <v>678</v>
      </c>
    </row>
    <row r="152" spans="1:8" ht="18" customHeight="1">
      <c r="A152" s="70">
        <f>A151+1</f>
        <v>2</v>
      </c>
      <c r="B152" s="70" t="s">
        <v>618</v>
      </c>
      <c r="C152" s="70" t="s">
        <v>1615</v>
      </c>
      <c r="D152" s="72">
        <v>228633</v>
      </c>
      <c r="E152" s="73">
        <v>21000</v>
      </c>
      <c r="F152" s="70">
        <v>1960</v>
      </c>
      <c r="G152" s="74">
        <v>439.9</v>
      </c>
      <c r="H152" s="74">
        <v>28.7</v>
      </c>
    </row>
    <row r="153" spans="1:8" ht="24" customHeight="1">
      <c r="A153" s="70">
        <f aca="true" t="shared" si="4" ref="A153:A161">A152+1</f>
        <v>3</v>
      </c>
      <c r="B153" s="70" t="s">
        <v>824</v>
      </c>
      <c r="C153" s="70" t="s">
        <v>1615</v>
      </c>
      <c r="D153" s="72">
        <v>41992</v>
      </c>
      <c r="E153" s="73">
        <v>3612</v>
      </c>
      <c r="F153" s="70">
        <v>1965</v>
      </c>
      <c r="G153" s="74" t="s">
        <v>678</v>
      </c>
      <c r="H153" s="74" t="s">
        <v>678</v>
      </c>
    </row>
    <row r="154" spans="1:8" ht="23.25" customHeight="1">
      <c r="A154" s="70">
        <f t="shared" si="4"/>
        <v>4</v>
      </c>
      <c r="B154" s="70" t="s">
        <v>824</v>
      </c>
      <c r="C154" s="70" t="s">
        <v>1615</v>
      </c>
      <c r="D154" s="72">
        <v>25235</v>
      </c>
      <c r="E154" s="73">
        <v>2500</v>
      </c>
      <c r="F154" s="70">
        <v>1965</v>
      </c>
      <c r="G154" s="74">
        <v>348.1</v>
      </c>
      <c r="H154" s="74"/>
    </row>
    <row r="155" spans="1:8" ht="39.75" customHeight="1">
      <c r="A155" s="70">
        <f t="shared" si="4"/>
        <v>5</v>
      </c>
      <c r="B155" s="70" t="s">
        <v>831</v>
      </c>
      <c r="C155" s="70" t="s">
        <v>1618</v>
      </c>
      <c r="D155" s="72">
        <v>13417</v>
      </c>
      <c r="E155" s="73">
        <v>1219</v>
      </c>
      <c r="F155" s="70">
        <v>1926</v>
      </c>
      <c r="G155" s="74" t="s">
        <v>678</v>
      </c>
      <c r="H155" s="74" t="s">
        <v>678</v>
      </c>
    </row>
    <row r="156" spans="1:8" ht="37.5" customHeight="1">
      <c r="A156" s="70">
        <f t="shared" si="4"/>
        <v>6</v>
      </c>
      <c r="B156" s="70" t="s">
        <v>728</v>
      </c>
      <c r="C156" s="70" t="s">
        <v>1618</v>
      </c>
      <c r="D156" s="72">
        <v>7407</v>
      </c>
      <c r="E156" s="73">
        <v>673</v>
      </c>
      <c r="F156" s="70">
        <v>1965</v>
      </c>
      <c r="G156" s="74" t="s">
        <v>678</v>
      </c>
      <c r="H156" s="74">
        <v>73.5</v>
      </c>
    </row>
    <row r="157" spans="1:8" ht="36.75" customHeight="1">
      <c r="A157" s="70">
        <f t="shared" si="4"/>
        <v>7</v>
      </c>
      <c r="B157" s="70" t="s">
        <v>680</v>
      </c>
      <c r="C157" s="70" t="s">
        <v>1618</v>
      </c>
      <c r="D157" s="72">
        <v>28353</v>
      </c>
      <c r="E157" s="73">
        <v>20412.36</v>
      </c>
      <c r="F157" s="70" t="s">
        <v>619</v>
      </c>
      <c r="G157" s="74">
        <v>28.7</v>
      </c>
      <c r="H157" s="74">
        <v>87.6</v>
      </c>
    </row>
    <row r="158" spans="1:8" ht="37.5">
      <c r="A158" s="70">
        <f t="shared" si="4"/>
        <v>8</v>
      </c>
      <c r="B158" s="70" t="s">
        <v>834</v>
      </c>
      <c r="C158" s="70" t="s">
        <v>1618</v>
      </c>
      <c r="D158" s="72">
        <v>2362</v>
      </c>
      <c r="E158" s="73">
        <v>214</v>
      </c>
      <c r="F158" s="70">
        <v>1950</v>
      </c>
      <c r="G158" s="74" t="s">
        <v>678</v>
      </c>
      <c r="H158" s="173"/>
    </row>
    <row r="159" spans="1:8" ht="18.75" customHeight="1">
      <c r="A159" s="70">
        <f t="shared" si="4"/>
        <v>9</v>
      </c>
      <c r="B159" s="70" t="s">
        <v>829</v>
      </c>
      <c r="C159" s="70" t="s">
        <v>914</v>
      </c>
      <c r="D159" s="72">
        <v>1486</v>
      </c>
      <c r="E159" s="73">
        <v>135</v>
      </c>
      <c r="F159" s="70">
        <v>1990</v>
      </c>
      <c r="G159" s="74" t="s">
        <v>678</v>
      </c>
      <c r="H159" s="173"/>
    </row>
    <row r="160" spans="1:8" ht="18.75" customHeight="1">
      <c r="A160" s="70">
        <f t="shared" si="4"/>
        <v>10</v>
      </c>
      <c r="B160" s="70" t="s">
        <v>830</v>
      </c>
      <c r="C160" s="70" t="s">
        <v>914</v>
      </c>
      <c r="D160" s="72">
        <v>21665</v>
      </c>
      <c r="E160" s="73">
        <v>1969</v>
      </c>
      <c r="F160" s="70">
        <v>1965</v>
      </c>
      <c r="G160" s="74">
        <v>73.5</v>
      </c>
      <c r="H160" s="173"/>
    </row>
    <row r="161" spans="1:8" ht="18.75" customHeight="1">
      <c r="A161" s="70">
        <f t="shared" si="4"/>
        <v>11</v>
      </c>
      <c r="B161" s="70" t="s">
        <v>807</v>
      </c>
      <c r="C161" s="70" t="s">
        <v>914</v>
      </c>
      <c r="D161" s="72">
        <v>3943</v>
      </c>
      <c r="E161" s="73">
        <v>358</v>
      </c>
      <c r="F161" s="70">
        <v>1965</v>
      </c>
      <c r="G161" s="74">
        <v>87.6</v>
      </c>
      <c r="H161" s="173"/>
    </row>
    <row r="162" spans="1:8" ht="18.75" customHeight="1">
      <c r="A162" s="70"/>
      <c r="B162" s="70"/>
      <c r="C162" s="70"/>
      <c r="D162" s="72">
        <f>SUM(D151:D161)</f>
        <v>616158</v>
      </c>
      <c r="E162" s="73">
        <f>SUM(E151:E161)</f>
        <v>73846.36</v>
      </c>
      <c r="F162" s="70"/>
      <c r="G162" s="74">
        <f>SUM(G151:G161)</f>
        <v>2128.8</v>
      </c>
      <c r="H162" s="173"/>
    </row>
    <row r="163" spans="1:8" ht="18.75" customHeight="1">
      <c r="A163" s="209" t="s">
        <v>633</v>
      </c>
      <c r="B163" s="200"/>
      <c r="C163" s="200"/>
      <c r="D163" s="200"/>
      <c r="E163" s="200"/>
      <c r="F163" s="200"/>
      <c r="G163" s="201"/>
      <c r="H163" s="173"/>
    </row>
    <row r="164" spans="1:8" ht="18.75" customHeight="1">
      <c r="A164" s="70">
        <v>1</v>
      </c>
      <c r="B164" s="70" t="s">
        <v>828</v>
      </c>
      <c r="C164" s="70" t="s">
        <v>915</v>
      </c>
      <c r="D164" s="72">
        <v>1019438</v>
      </c>
      <c r="E164" s="73">
        <v>92676</v>
      </c>
      <c r="F164" s="70">
        <v>1817</v>
      </c>
      <c r="G164" s="74">
        <v>3225.1</v>
      </c>
      <c r="H164" s="173"/>
    </row>
    <row r="165" spans="1:8" ht="21" customHeight="1">
      <c r="A165" s="70">
        <f aca="true" t="shared" si="5" ref="A165:A171">A164+1</f>
        <v>2</v>
      </c>
      <c r="B165" s="70" t="s">
        <v>824</v>
      </c>
      <c r="C165" s="70" t="s">
        <v>916</v>
      </c>
      <c r="D165" s="72">
        <v>8010</v>
      </c>
      <c r="E165" s="73">
        <v>728</v>
      </c>
      <c r="F165" s="70">
        <v>1820</v>
      </c>
      <c r="G165" s="74">
        <v>401.1</v>
      </c>
      <c r="H165" s="173"/>
    </row>
    <row r="166" spans="1:8" ht="18.75" customHeight="1">
      <c r="A166" s="70">
        <f t="shared" si="5"/>
        <v>3</v>
      </c>
      <c r="B166" s="70" t="s">
        <v>917</v>
      </c>
      <c r="C166" s="70" t="s">
        <v>915</v>
      </c>
      <c r="D166" s="72">
        <v>5990</v>
      </c>
      <c r="E166" s="73">
        <v>544</v>
      </c>
      <c r="F166" s="70">
        <v>1965</v>
      </c>
      <c r="G166" s="74">
        <f>61.7+32.8</f>
        <v>94.5</v>
      </c>
      <c r="H166" s="173"/>
    </row>
    <row r="167" spans="1:8" ht="20.25" customHeight="1">
      <c r="A167" s="70">
        <f t="shared" si="5"/>
        <v>4</v>
      </c>
      <c r="B167" s="70" t="s">
        <v>918</v>
      </c>
      <c r="C167" s="70" t="s">
        <v>915</v>
      </c>
      <c r="D167" s="72">
        <v>19242</v>
      </c>
      <c r="E167" s="73">
        <v>1749</v>
      </c>
      <c r="F167" s="70">
        <v>1965</v>
      </c>
      <c r="G167" s="74" t="s">
        <v>678</v>
      </c>
      <c r="H167" s="173"/>
    </row>
    <row r="168" spans="1:8" ht="18.75">
      <c r="A168" s="70">
        <f t="shared" si="5"/>
        <v>5</v>
      </c>
      <c r="B168" s="70" t="s">
        <v>919</v>
      </c>
      <c r="C168" s="70" t="s">
        <v>915</v>
      </c>
      <c r="D168" s="72">
        <v>759</v>
      </c>
      <c r="E168" s="73">
        <v>69</v>
      </c>
      <c r="F168" s="70">
        <v>1965</v>
      </c>
      <c r="G168" s="74" t="s">
        <v>678</v>
      </c>
      <c r="H168" s="173"/>
    </row>
    <row r="169" spans="1:8" ht="26.25" customHeight="1">
      <c r="A169" s="70">
        <f t="shared" si="5"/>
        <v>6</v>
      </c>
      <c r="B169" s="70" t="s">
        <v>811</v>
      </c>
      <c r="C169" s="70" t="s">
        <v>915</v>
      </c>
      <c r="D169" s="72">
        <v>1738</v>
      </c>
      <c r="E169" s="73">
        <v>158</v>
      </c>
      <c r="F169" s="70">
        <v>1993</v>
      </c>
      <c r="G169" s="74" t="s">
        <v>678</v>
      </c>
      <c r="H169" s="173"/>
    </row>
    <row r="170" spans="1:8" ht="23.25" customHeight="1">
      <c r="A170" s="70">
        <f t="shared" si="5"/>
        <v>7</v>
      </c>
      <c r="B170" s="70" t="s">
        <v>680</v>
      </c>
      <c r="C170" s="70" t="s">
        <v>915</v>
      </c>
      <c r="D170" s="72">
        <v>3923</v>
      </c>
      <c r="E170" s="73">
        <v>356</v>
      </c>
      <c r="F170" s="70">
        <v>1992</v>
      </c>
      <c r="G170" s="74">
        <v>34.9</v>
      </c>
      <c r="H170" s="173"/>
    </row>
    <row r="171" spans="1:8" ht="29.25" customHeight="1">
      <c r="A171" s="70">
        <f t="shared" si="5"/>
        <v>8</v>
      </c>
      <c r="B171" s="70" t="s">
        <v>597</v>
      </c>
      <c r="C171" s="70" t="s">
        <v>915</v>
      </c>
      <c r="D171" s="72">
        <v>23871</v>
      </c>
      <c r="E171" s="73">
        <v>2170</v>
      </c>
      <c r="F171" s="70">
        <v>1817</v>
      </c>
      <c r="G171" s="74">
        <v>68.3</v>
      </c>
      <c r="H171" s="173"/>
    </row>
    <row r="172" spans="1:8" ht="21.75" customHeight="1">
      <c r="A172" s="70"/>
      <c r="B172" s="70"/>
      <c r="C172" s="70"/>
      <c r="D172" s="72">
        <f>SUM(D164:D171)</f>
        <v>1082971</v>
      </c>
      <c r="E172" s="73">
        <f>SUM(E164:E171)</f>
        <v>98450</v>
      </c>
      <c r="F172" s="70"/>
      <c r="G172" s="74">
        <f>SUM(G164:G171)</f>
        <v>3823.9</v>
      </c>
      <c r="H172" s="173"/>
    </row>
    <row r="173" spans="1:8" ht="22.5" customHeight="1">
      <c r="A173" s="209" t="s">
        <v>1597</v>
      </c>
      <c r="B173" s="200"/>
      <c r="C173" s="200"/>
      <c r="D173" s="200"/>
      <c r="E173" s="200"/>
      <c r="F173" s="200"/>
      <c r="G173" s="201"/>
      <c r="H173" s="173"/>
    </row>
    <row r="174" spans="1:8" ht="23.25" customHeight="1">
      <c r="A174" s="70">
        <v>1</v>
      </c>
      <c r="B174" s="70" t="s">
        <v>821</v>
      </c>
      <c r="C174" s="70" t="s">
        <v>920</v>
      </c>
      <c r="D174" s="72">
        <v>92458</v>
      </c>
      <c r="E174" s="73">
        <v>0</v>
      </c>
      <c r="F174" s="70">
        <v>1913</v>
      </c>
      <c r="G174" s="74">
        <v>405.5</v>
      </c>
      <c r="H174" s="173"/>
    </row>
    <row r="175" spans="1:8" ht="23.25" customHeight="1">
      <c r="A175" s="70">
        <f aca="true" t="shared" si="6" ref="A175:A182">A174+1</f>
        <v>2</v>
      </c>
      <c r="B175" s="70" t="s">
        <v>822</v>
      </c>
      <c r="C175" s="70" t="s">
        <v>920</v>
      </c>
      <c r="D175" s="72">
        <v>11210</v>
      </c>
      <c r="E175" s="73">
        <v>0</v>
      </c>
      <c r="F175" s="70">
        <v>1961</v>
      </c>
      <c r="G175" s="74">
        <v>40.1</v>
      </c>
      <c r="H175" s="173"/>
    </row>
    <row r="176" spans="1:8" ht="18.75" customHeight="1">
      <c r="A176" s="70">
        <f t="shared" si="6"/>
        <v>3</v>
      </c>
      <c r="B176" s="70" t="s">
        <v>824</v>
      </c>
      <c r="C176" s="70" t="s">
        <v>920</v>
      </c>
      <c r="D176" s="72">
        <v>149473</v>
      </c>
      <c r="E176" s="73">
        <v>2683</v>
      </c>
      <c r="F176" s="70">
        <v>1974</v>
      </c>
      <c r="G176" s="74">
        <v>131.7</v>
      </c>
      <c r="H176" s="173"/>
    </row>
    <row r="177" spans="1:8" ht="29.25" customHeight="1">
      <c r="A177" s="70">
        <f t="shared" si="6"/>
        <v>4</v>
      </c>
      <c r="B177" s="70" t="s">
        <v>832</v>
      </c>
      <c r="C177" s="70" t="s">
        <v>920</v>
      </c>
      <c r="D177" s="72">
        <v>601</v>
      </c>
      <c r="E177" s="73">
        <v>0</v>
      </c>
      <c r="F177" s="70">
        <v>1949</v>
      </c>
      <c r="G177" s="74" t="s">
        <v>678</v>
      </c>
      <c r="H177" s="173"/>
    </row>
    <row r="178" spans="1:8" ht="18.75" customHeight="1">
      <c r="A178" s="70">
        <f t="shared" si="6"/>
        <v>5</v>
      </c>
      <c r="B178" s="70" t="s">
        <v>680</v>
      </c>
      <c r="C178" s="70" t="s">
        <v>920</v>
      </c>
      <c r="D178" s="72">
        <v>3209</v>
      </c>
      <c r="E178" s="73">
        <v>0</v>
      </c>
      <c r="F178" s="70">
        <v>1960</v>
      </c>
      <c r="G178" s="74">
        <v>15</v>
      </c>
      <c r="H178" s="173"/>
    </row>
    <row r="179" spans="1:8" ht="18.75">
      <c r="A179" s="70">
        <f t="shared" si="6"/>
        <v>6</v>
      </c>
      <c r="B179" s="70" t="s">
        <v>918</v>
      </c>
      <c r="C179" s="70" t="s">
        <v>920</v>
      </c>
      <c r="D179" s="72">
        <v>881</v>
      </c>
      <c r="E179" s="73">
        <v>0</v>
      </c>
      <c r="F179" s="70">
        <v>1960</v>
      </c>
      <c r="G179" s="74" t="s">
        <v>678</v>
      </c>
      <c r="H179" s="173"/>
    </row>
    <row r="180" spans="1:8" ht="18.75" customHeight="1">
      <c r="A180" s="70">
        <f t="shared" si="6"/>
        <v>7</v>
      </c>
      <c r="B180" s="70" t="s">
        <v>620</v>
      </c>
      <c r="C180" s="70" t="s">
        <v>920</v>
      </c>
      <c r="D180" s="72">
        <v>3801</v>
      </c>
      <c r="E180" s="73">
        <v>0</v>
      </c>
      <c r="F180" s="70">
        <v>1981</v>
      </c>
      <c r="G180" s="74" t="s">
        <v>678</v>
      </c>
      <c r="H180" s="173"/>
    </row>
    <row r="181" spans="1:8" ht="18.75" customHeight="1">
      <c r="A181" s="70">
        <f t="shared" si="6"/>
        <v>8</v>
      </c>
      <c r="B181" s="70" t="s">
        <v>1069</v>
      </c>
      <c r="C181" s="70" t="s">
        <v>920</v>
      </c>
      <c r="D181" s="73">
        <v>199210</v>
      </c>
      <c r="E181" s="72">
        <v>166341.55</v>
      </c>
      <c r="F181" s="70">
        <v>2008</v>
      </c>
      <c r="G181" s="74">
        <v>8.4</v>
      </c>
      <c r="H181" s="173"/>
    </row>
    <row r="182" spans="1:8" ht="18.75" customHeight="1">
      <c r="A182" s="70">
        <f t="shared" si="6"/>
        <v>9</v>
      </c>
      <c r="B182" s="70" t="s">
        <v>808</v>
      </c>
      <c r="C182" s="70" t="s">
        <v>920</v>
      </c>
      <c r="D182" s="72">
        <v>1898</v>
      </c>
      <c r="E182" s="73">
        <v>0</v>
      </c>
      <c r="F182" s="70">
        <v>1949</v>
      </c>
      <c r="G182" s="74">
        <f>45.5+26.3</f>
        <v>71.8</v>
      </c>
      <c r="H182" s="173"/>
    </row>
    <row r="183" spans="1:8" ht="18" customHeight="1">
      <c r="A183" s="70"/>
      <c r="B183" s="70"/>
      <c r="C183" s="70"/>
      <c r="D183" s="72">
        <f>SUM(D174:D182)</f>
        <v>462741</v>
      </c>
      <c r="E183" s="73">
        <f>SUM(E174:E182)</f>
        <v>169024.55</v>
      </c>
      <c r="F183" s="70"/>
      <c r="G183" s="74">
        <f>SUM(G174:G182)</f>
        <v>672.4999999999999</v>
      </c>
      <c r="H183" s="173"/>
    </row>
    <row r="184" spans="1:8" ht="18" customHeight="1">
      <c r="A184" s="218" t="s">
        <v>634</v>
      </c>
      <c r="B184" s="219"/>
      <c r="C184" s="219"/>
      <c r="D184" s="219"/>
      <c r="E184" s="219"/>
      <c r="F184" s="219"/>
      <c r="G184" s="220"/>
      <c r="H184" s="173"/>
    </row>
    <row r="185" spans="1:8" ht="18.75" customHeight="1">
      <c r="A185" s="70">
        <v>1</v>
      </c>
      <c r="B185" s="70" t="s">
        <v>921</v>
      </c>
      <c r="C185" s="70" t="s">
        <v>922</v>
      </c>
      <c r="D185" s="72">
        <v>405406</v>
      </c>
      <c r="E185" s="73">
        <v>36855</v>
      </c>
      <c r="F185" s="70">
        <v>1930</v>
      </c>
      <c r="G185" s="74">
        <v>1392.7</v>
      </c>
      <c r="H185" s="173"/>
    </row>
    <row r="186" spans="1:8" ht="18.75" customHeight="1">
      <c r="A186" s="70">
        <f aca="true" t="shared" si="7" ref="A186:A191">A185+1</f>
        <v>2</v>
      </c>
      <c r="B186" s="70" t="s">
        <v>823</v>
      </c>
      <c r="C186" s="70" t="s">
        <v>922</v>
      </c>
      <c r="D186" s="72">
        <v>110155</v>
      </c>
      <c r="E186" s="73">
        <v>10014</v>
      </c>
      <c r="F186" s="70">
        <v>1930</v>
      </c>
      <c r="G186" s="74">
        <v>276.3</v>
      </c>
      <c r="H186" s="173"/>
    </row>
    <row r="187" spans="1:8" ht="31.5" customHeight="1">
      <c r="A187" s="70">
        <f t="shared" si="7"/>
        <v>3</v>
      </c>
      <c r="B187" s="70" t="s">
        <v>808</v>
      </c>
      <c r="C187" s="70" t="s">
        <v>922</v>
      </c>
      <c r="D187" s="72">
        <v>9183</v>
      </c>
      <c r="E187" s="73">
        <v>834</v>
      </c>
      <c r="F187" s="70">
        <v>1987</v>
      </c>
      <c r="G187" s="74">
        <v>61.5</v>
      </c>
      <c r="H187" s="173"/>
    </row>
    <row r="188" spans="1:8" ht="18.75">
      <c r="A188" s="70">
        <f t="shared" si="7"/>
        <v>4</v>
      </c>
      <c r="B188" s="70" t="s">
        <v>860</v>
      </c>
      <c r="C188" s="70" t="s">
        <v>922</v>
      </c>
      <c r="D188" s="72">
        <v>13017</v>
      </c>
      <c r="E188" s="73">
        <v>1183</v>
      </c>
      <c r="F188" s="70">
        <v>1967</v>
      </c>
      <c r="G188" s="74" t="s">
        <v>678</v>
      </c>
      <c r="H188" s="173"/>
    </row>
    <row r="189" spans="1:8" ht="19.5" customHeight="1">
      <c r="A189" s="70">
        <f t="shared" si="7"/>
        <v>5</v>
      </c>
      <c r="B189" s="70" t="s">
        <v>680</v>
      </c>
      <c r="C189" s="70" t="s">
        <v>922</v>
      </c>
      <c r="D189" s="72">
        <v>12244</v>
      </c>
      <c r="E189" s="73">
        <v>1113</v>
      </c>
      <c r="F189" s="70">
        <v>1965</v>
      </c>
      <c r="G189" s="74">
        <v>29</v>
      </c>
      <c r="H189" s="173"/>
    </row>
    <row r="190" spans="1:8" ht="18" customHeight="1">
      <c r="A190" s="70">
        <f t="shared" si="7"/>
        <v>6</v>
      </c>
      <c r="B190" s="70" t="s">
        <v>824</v>
      </c>
      <c r="C190" s="70" t="s">
        <v>922</v>
      </c>
      <c r="D190" s="72">
        <v>32523</v>
      </c>
      <c r="E190" s="73">
        <v>2956</v>
      </c>
      <c r="F190" s="70">
        <v>1950</v>
      </c>
      <c r="G190" s="74">
        <v>208.6</v>
      </c>
      <c r="H190" s="173"/>
    </row>
    <row r="191" spans="1:8" ht="18.75" customHeight="1">
      <c r="A191" s="70">
        <f t="shared" si="7"/>
        <v>7</v>
      </c>
      <c r="B191" s="70" t="s">
        <v>923</v>
      </c>
      <c r="C191" s="70" t="s">
        <v>922</v>
      </c>
      <c r="D191" s="72">
        <v>30616</v>
      </c>
      <c r="E191" s="73">
        <v>22045.28</v>
      </c>
      <c r="F191" s="70" t="s">
        <v>924</v>
      </c>
      <c r="G191" s="74">
        <v>1218.6</v>
      </c>
      <c r="H191" s="173"/>
    </row>
    <row r="192" spans="1:8" ht="18.75" customHeight="1">
      <c r="A192" s="70"/>
      <c r="B192" s="70"/>
      <c r="C192" s="70"/>
      <c r="D192" s="72">
        <f>SUM(D185:D191)</f>
        <v>613144</v>
      </c>
      <c r="E192" s="73">
        <f>SUM(E185:E191)</f>
        <v>75000.28</v>
      </c>
      <c r="F192" s="70"/>
      <c r="G192" s="74">
        <f>SUM(G185:G191)</f>
        <v>3186.7</v>
      </c>
      <c r="H192" s="173"/>
    </row>
    <row r="193" spans="1:8" ht="18.75" customHeight="1">
      <c r="A193" s="218" t="s">
        <v>635</v>
      </c>
      <c r="B193" s="219"/>
      <c r="C193" s="219"/>
      <c r="D193" s="219"/>
      <c r="E193" s="219"/>
      <c r="F193" s="219"/>
      <c r="G193" s="220"/>
      <c r="H193" s="173"/>
    </row>
    <row r="194" spans="1:8" ht="18.75" customHeight="1">
      <c r="A194" s="70">
        <v>1</v>
      </c>
      <c r="B194" s="70" t="s">
        <v>828</v>
      </c>
      <c r="C194" s="70" t="s">
        <v>925</v>
      </c>
      <c r="D194" s="72">
        <v>1041167</v>
      </c>
      <c r="E194" s="73">
        <v>94651</v>
      </c>
      <c r="F194" s="70">
        <v>1960</v>
      </c>
      <c r="G194" s="74">
        <v>3409.2</v>
      </c>
      <c r="H194" s="173"/>
    </row>
    <row r="195" spans="1:8" ht="18.75" customHeight="1">
      <c r="A195" s="70">
        <f>A194+1</f>
        <v>2</v>
      </c>
      <c r="B195" s="70" t="s">
        <v>824</v>
      </c>
      <c r="C195" s="70" t="s">
        <v>925</v>
      </c>
      <c r="D195" s="72">
        <v>71091</v>
      </c>
      <c r="E195" s="73">
        <v>6462</v>
      </c>
      <c r="F195" s="70">
        <v>1974</v>
      </c>
      <c r="G195" s="74">
        <f>220.5+6.1+7.4+3.8</f>
        <v>237.8</v>
      </c>
      <c r="H195" s="173"/>
    </row>
    <row r="196" spans="1:8" ht="18.75">
      <c r="A196" s="70">
        <f>A195+1</f>
        <v>3</v>
      </c>
      <c r="B196" s="70" t="s">
        <v>680</v>
      </c>
      <c r="C196" s="70" t="s">
        <v>925</v>
      </c>
      <c r="D196" s="72">
        <v>1291</v>
      </c>
      <c r="E196" s="73">
        <v>117</v>
      </c>
      <c r="F196" s="70">
        <v>1960</v>
      </c>
      <c r="G196" s="74">
        <v>52.6</v>
      </c>
      <c r="H196" s="173"/>
    </row>
    <row r="197" spans="1:8" ht="21.75" customHeight="1">
      <c r="A197" s="70">
        <f>A196+1</f>
        <v>4</v>
      </c>
      <c r="B197" s="70" t="s">
        <v>621</v>
      </c>
      <c r="C197" s="70" t="s">
        <v>925</v>
      </c>
      <c r="D197" s="72">
        <v>4637</v>
      </c>
      <c r="E197" s="73">
        <v>422</v>
      </c>
      <c r="F197" s="70">
        <v>1960</v>
      </c>
      <c r="G197" s="74">
        <f>78.9+65.4+38.5+25</f>
        <v>207.8</v>
      </c>
      <c r="H197" s="173"/>
    </row>
    <row r="198" spans="1:8" ht="18.75" customHeight="1">
      <c r="A198" s="70">
        <f>A197+1</f>
        <v>5</v>
      </c>
      <c r="B198" s="70" t="s">
        <v>729</v>
      </c>
      <c r="C198" s="70" t="s">
        <v>925</v>
      </c>
      <c r="D198" s="72">
        <v>1001</v>
      </c>
      <c r="E198" s="73">
        <v>730.89</v>
      </c>
      <c r="F198" s="83" t="s">
        <v>926</v>
      </c>
      <c r="G198" s="84" t="s">
        <v>678</v>
      </c>
      <c r="H198" s="173"/>
    </row>
    <row r="199" spans="1:8" ht="18.75" customHeight="1">
      <c r="A199" s="70">
        <f>A198+1</f>
        <v>6</v>
      </c>
      <c r="B199" s="70" t="s">
        <v>622</v>
      </c>
      <c r="C199" s="70" t="s">
        <v>925</v>
      </c>
      <c r="D199" s="72">
        <v>11679</v>
      </c>
      <c r="E199" s="73">
        <v>1061</v>
      </c>
      <c r="F199" s="70">
        <v>1960</v>
      </c>
      <c r="G199" s="74">
        <f>270.3+1+1+6.8+199.4</f>
        <v>478.5</v>
      </c>
      <c r="H199" s="173"/>
    </row>
    <row r="200" spans="1:8" ht="18.75" customHeight="1">
      <c r="A200" s="70"/>
      <c r="B200" s="70"/>
      <c r="C200" s="70"/>
      <c r="D200" s="72">
        <f>SUM(D194:D199)</f>
        <v>1130866</v>
      </c>
      <c r="E200" s="73">
        <f>SUM(E194:E199)</f>
        <v>103443.89</v>
      </c>
      <c r="F200" s="70"/>
      <c r="G200" s="74">
        <f>SUM(G194:G199)</f>
        <v>4385.9</v>
      </c>
      <c r="H200" s="173"/>
    </row>
    <row r="201" spans="1:8" ht="18.75" customHeight="1">
      <c r="A201" s="218" t="s">
        <v>636</v>
      </c>
      <c r="B201" s="219"/>
      <c r="C201" s="219"/>
      <c r="D201" s="219"/>
      <c r="E201" s="219"/>
      <c r="F201" s="219"/>
      <c r="G201" s="220"/>
      <c r="H201" s="173"/>
    </row>
    <row r="202" spans="1:8" ht="18.75" customHeight="1">
      <c r="A202" s="70">
        <v>1</v>
      </c>
      <c r="B202" s="70" t="s">
        <v>828</v>
      </c>
      <c r="C202" s="70" t="s">
        <v>927</v>
      </c>
      <c r="D202" s="72">
        <v>177049</v>
      </c>
      <c r="E202" s="73">
        <v>16096</v>
      </c>
      <c r="F202" s="70">
        <v>1964</v>
      </c>
      <c r="G202" s="74">
        <f>1253.7+77.4</f>
        <v>1331.1000000000001</v>
      </c>
      <c r="H202" s="173"/>
    </row>
    <row r="203" spans="1:8" ht="18.75" customHeight="1">
      <c r="A203" s="70">
        <f>A202+1</f>
        <v>2</v>
      </c>
      <c r="B203" s="70" t="s">
        <v>824</v>
      </c>
      <c r="C203" s="70" t="s">
        <v>927</v>
      </c>
      <c r="D203" s="72">
        <v>11074</v>
      </c>
      <c r="E203" s="73">
        <v>1006</v>
      </c>
      <c r="F203" s="70">
        <v>1917</v>
      </c>
      <c r="G203" s="74">
        <v>74.9</v>
      </c>
      <c r="H203" s="173"/>
    </row>
    <row r="204" spans="1:8" ht="29.25" customHeight="1">
      <c r="A204" s="70">
        <f aca="true" t="shared" si="8" ref="A204:A211">A203+1</f>
        <v>3</v>
      </c>
      <c r="B204" s="70" t="s">
        <v>928</v>
      </c>
      <c r="C204" s="70" t="s">
        <v>927</v>
      </c>
      <c r="D204" s="72">
        <v>1327</v>
      </c>
      <c r="E204" s="73">
        <v>120</v>
      </c>
      <c r="F204" s="70">
        <v>1917</v>
      </c>
      <c r="G204" s="74" t="s">
        <v>678</v>
      </c>
      <c r="H204" s="173"/>
    </row>
    <row r="205" spans="1:8" ht="18.75" customHeight="1">
      <c r="A205" s="70">
        <f t="shared" si="8"/>
        <v>4</v>
      </c>
      <c r="B205" s="70" t="s">
        <v>830</v>
      </c>
      <c r="C205" s="70" t="s">
        <v>927</v>
      </c>
      <c r="D205" s="72">
        <v>12133</v>
      </c>
      <c r="E205" s="73">
        <v>1103</v>
      </c>
      <c r="F205" s="70">
        <v>1970</v>
      </c>
      <c r="G205" s="74" t="s">
        <v>678</v>
      </c>
      <c r="H205" s="173"/>
    </row>
    <row r="206" spans="1:8" ht="27" customHeight="1">
      <c r="A206" s="70">
        <f t="shared" si="8"/>
        <v>5</v>
      </c>
      <c r="B206" s="70" t="s">
        <v>836</v>
      </c>
      <c r="C206" s="70" t="s">
        <v>927</v>
      </c>
      <c r="D206" s="72">
        <v>3898</v>
      </c>
      <c r="E206" s="73">
        <v>354</v>
      </c>
      <c r="F206" s="70">
        <v>1990</v>
      </c>
      <c r="G206" s="74" t="s">
        <v>678</v>
      </c>
      <c r="H206" s="173"/>
    </row>
    <row r="207" spans="1:8" ht="18.75" customHeight="1">
      <c r="A207" s="70">
        <f t="shared" si="8"/>
        <v>6</v>
      </c>
      <c r="B207" s="70" t="s">
        <v>680</v>
      </c>
      <c r="C207" s="70" t="s">
        <v>927</v>
      </c>
      <c r="D207" s="72">
        <v>3597</v>
      </c>
      <c r="E207" s="73">
        <v>327</v>
      </c>
      <c r="F207" s="70">
        <v>1964</v>
      </c>
      <c r="G207" s="74">
        <v>20.5</v>
      </c>
      <c r="H207" s="173"/>
    </row>
    <row r="208" spans="1:8" ht="18.75">
      <c r="A208" s="70">
        <f t="shared" si="8"/>
        <v>7</v>
      </c>
      <c r="B208" s="70" t="s">
        <v>811</v>
      </c>
      <c r="C208" s="70" t="s">
        <v>927</v>
      </c>
      <c r="D208" s="72">
        <v>8387</v>
      </c>
      <c r="E208" s="73">
        <v>762</v>
      </c>
      <c r="F208" s="70">
        <v>1989</v>
      </c>
      <c r="G208" s="74" t="s">
        <v>678</v>
      </c>
      <c r="H208" s="173"/>
    </row>
    <row r="209" spans="1:8" ht="21.75" customHeight="1">
      <c r="A209" s="70">
        <f t="shared" si="8"/>
        <v>8</v>
      </c>
      <c r="B209" s="70" t="s">
        <v>808</v>
      </c>
      <c r="C209" s="70" t="s">
        <v>927</v>
      </c>
      <c r="D209" s="72">
        <v>6994</v>
      </c>
      <c r="E209" s="73">
        <v>635</v>
      </c>
      <c r="F209" s="70">
        <v>1964</v>
      </c>
      <c r="G209" s="74">
        <f>15.2</f>
        <v>15.2</v>
      </c>
      <c r="H209" s="173"/>
    </row>
    <row r="210" spans="1:8" ht="18.75" customHeight="1">
      <c r="A210" s="70">
        <f t="shared" si="8"/>
        <v>9</v>
      </c>
      <c r="B210" s="70" t="s">
        <v>929</v>
      </c>
      <c r="C210" s="47" t="s">
        <v>927</v>
      </c>
      <c r="D210" s="85">
        <v>130000</v>
      </c>
      <c r="E210" s="60">
        <v>116998</v>
      </c>
      <c r="F210" s="86" t="s">
        <v>930</v>
      </c>
      <c r="G210" s="87">
        <v>13.9</v>
      </c>
      <c r="H210" s="173"/>
    </row>
    <row r="211" spans="1:8" ht="18.75" customHeight="1">
      <c r="A211" s="70">
        <f t="shared" si="8"/>
        <v>10</v>
      </c>
      <c r="B211" s="70" t="s">
        <v>508</v>
      </c>
      <c r="C211" s="70" t="s">
        <v>927</v>
      </c>
      <c r="D211" s="72">
        <v>1802</v>
      </c>
      <c r="E211" s="73">
        <v>164</v>
      </c>
      <c r="F211" s="70">
        <v>1990</v>
      </c>
      <c r="G211" s="74" t="s">
        <v>678</v>
      </c>
      <c r="H211" s="173"/>
    </row>
    <row r="212" spans="1:8" ht="18.75" customHeight="1">
      <c r="A212" s="70"/>
      <c r="B212" s="70"/>
      <c r="C212" s="70"/>
      <c r="D212" s="72">
        <f>SUM(D202:D211)</f>
        <v>356261</v>
      </c>
      <c r="E212" s="73">
        <f>SUM(E202:E211)</f>
        <v>137565</v>
      </c>
      <c r="F212" s="70"/>
      <c r="G212" s="74">
        <f>SUM(G202:G211)</f>
        <v>1455.6000000000004</v>
      </c>
      <c r="H212" s="173"/>
    </row>
    <row r="213" spans="1:8" ht="18.75" customHeight="1">
      <c r="A213" s="218" t="s">
        <v>638</v>
      </c>
      <c r="B213" s="219"/>
      <c r="C213" s="219"/>
      <c r="D213" s="219"/>
      <c r="E213" s="219"/>
      <c r="F213" s="219"/>
      <c r="G213" s="220"/>
      <c r="H213" s="173"/>
    </row>
    <row r="214" spans="1:8" ht="18.75" customHeight="1">
      <c r="A214" s="70">
        <v>1</v>
      </c>
      <c r="B214" s="70" t="s">
        <v>828</v>
      </c>
      <c r="C214" s="70" t="s">
        <v>931</v>
      </c>
      <c r="D214" s="72">
        <v>130385</v>
      </c>
      <c r="E214" s="73">
        <v>11853</v>
      </c>
      <c r="F214" s="70">
        <v>1912</v>
      </c>
      <c r="G214" s="74">
        <v>392.1</v>
      </c>
      <c r="H214" s="173"/>
    </row>
    <row r="215" spans="1:8" ht="18.75" customHeight="1">
      <c r="A215" s="70">
        <f aca="true" t="shared" si="9" ref="A215:A223">A214+1</f>
        <v>2</v>
      </c>
      <c r="B215" s="70" t="s">
        <v>828</v>
      </c>
      <c r="C215" s="70" t="s">
        <v>931</v>
      </c>
      <c r="D215" s="72">
        <v>68840</v>
      </c>
      <c r="E215" s="73">
        <v>6258</v>
      </c>
      <c r="F215" s="70">
        <v>1912</v>
      </c>
      <c r="G215" s="74">
        <v>192.4</v>
      </c>
      <c r="H215" s="173"/>
    </row>
    <row r="216" spans="1:8" ht="18.75" customHeight="1">
      <c r="A216" s="70">
        <f t="shared" si="9"/>
        <v>3</v>
      </c>
      <c r="B216" s="70" t="s">
        <v>837</v>
      </c>
      <c r="C216" s="70" t="s">
        <v>932</v>
      </c>
      <c r="D216" s="72">
        <v>107891</v>
      </c>
      <c r="E216" s="73">
        <v>9808</v>
      </c>
      <c r="F216" s="70">
        <v>1930</v>
      </c>
      <c r="G216" s="74">
        <v>297.7</v>
      </c>
      <c r="H216" s="173"/>
    </row>
    <row r="217" spans="1:8" ht="18.75" customHeight="1">
      <c r="A217" s="70">
        <f t="shared" si="9"/>
        <v>4</v>
      </c>
      <c r="B217" s="70" t="s">
        <v>824</v>
      </c>
      <c r="C217" s="70" t="s">
        <v>932</v>
      </c>
      <c r="D217" s="72">
        <v>23004</v>
      </c>
      <c r="E217" s="73">
        <v>2091</v>
      </c>
      <c r="F217" s="70">
        <v>1967</v>
      </c>
      <c r="G217" s="74">
        <v>88.9</v>
      </c>
      <c r="H217" s="173"/>
    </row>
    <row r="218" spans="1:8" ht="18.75" customHeight="1">
      <c r="A218" s="70">
        <f t="shared" si="9"/>
        <v>5</v>
      </c>
      <c r="B218" s="70" t="s">
        <v>570</v>
      </c>
      <c r="C218" s="70" t="s">
        <v>931</v>
      </c>
      <c r="D218" s="72">
        <v>10128</v>
      </c>
      <c r="E218" s="73">
        <v>920</v>
      </c>
      <c r="F218" s="70">
        <v>1976</v>
      </c>
      <c r="G218" s="74">
        <v>80.4</v>
      </c>
      <c r="H218" s="173"/>
    </row>
    <row r="219" spans="1:8" ht="18.75" customHeight="1">
      <c r="A219" s="70">
        <f t="shared" si="9"/>
        <v>6</v>
      </c>
      <c r="B219" s="70" t="s">
        <v>862</v>
      </c>
      <c r="C219" s="70" t="s">
        <v>931</v>
      </c>
      <c r="D219" s="72">
        <v>12114</v>
      </c>
      <c r="E219" s="73">
        <v>1000</v>
      </c>
      <c r="F219" s="70">
        <v>1962</v>
      </c>
      <c r="G219" s="74" t="s">
        <v>678</v>
      </c>
      <c r="H219" s="173"/>
    </row>
    <row r="220" spans="1:8" ht="18.75">
      <c r="A220" s="70">
        <f t="shared" si="9"/>
        <v>7</v>
      </c>
      <c r="B220" s="70" t="s">
        <v>862</v>
      </c>
      <c r="C220" s="70" t="s">
        <v>932</v>
      </c>
      <c r="D220" s="72">
        <v>6057</v>
      </c>
      <c r="E220" s="73">
        <v>650</v>
      </c>
      <c r="F220" s="70">
        <v>1963</v>
      </c>
      <c r="G220" s="74" t="s">
        <v>678</v>
      </c>
      <c r="H220" s="173"/>
    </row>
    <row r="221" spans="1:8" ht="18.75" customHeight="1">
      <c r="A221" s="70">
        <f t="shared" si="9"/>
        <v>8</v>
      </c>
      <c r="B221" s="70" t="s">
        <v>679</v>
      </c>
      <c r="C221" s="70" t="s">
        <v>931</v>
      </c>
      <c r="D221" s="72">
        <v>3161</v>
      </c>
      <c r="E221" s="73">
        <v>287</v>
      </c>
      <c r="F221" s="70">
        <v>1912</v>
      </c>
      <c r="G221" s="74" t="s">
        <v>678</v>
      </c>
      <c r="H221" s="173"/>
    </row>
    <row r="222" spans="1:8" ht="18.75" customHeight="1">
      <c r="A222" s="70">
        <f t="shared" si="9"/>
        <v>9</v>
      </c>
      <c r="B222" s="70" t="s">
        <v>680</v>
      </c>
      <c r="C222" s="70" t="s">
        <v>931</v>
      </c>
      <c r="D222" s="72">
        <v>1768</v>
      </c>
      <c r="E222" s="73">
        <v>162</v>
      </c>
      <c r="F222" s="70">
        <v>1965</v>
      </c>
      <c r="G222" s="74">
        <v>14.1</v>
      </c>
      <c r="H222" s="173"/>
    </row>
    <row r="223" spans="1:8" ht="18.75" customHeight="1">
      <c r="A223" s="70">
        <f t="shared" si="9"/>
        <v>10</v>
      </c>
      <c r="B223" s="70" t="s">
        <v>680</v>
      </c>
      <c r="C223" s="70" t="s">
        <v>932</v>
      </c>
      <c r="D223" s="72">
        <v>1767</v>
      </c>
      <c r="E223" s="73">
        <v>160</v>
      </c>
      <c r="F223" s="70">
        <v>1965</v>
      </c>
      <c r="G223" s="74">
        <v>12.4</v>
      </c>
      <c r="H223" s="173"/>
    </row>
    <row r="224" spans="1:8" ht="18.75" customHeight="1">
      <c r="A224" s="70"/>
      <c r="B224" s="70"/>
      <c r="C224" s="70"/>
      <c r="D224" s="72">
        <f>SUM(D214:D223)</f>
        <v>365115</v>
      </c>
      <c r="E224" s="73">
        <f>SUM(E214:E223)</f>
        <v>33189</v>
      </c>
      <c r="F224" s="70"/>
      <c r="G224" s="74">
        <f>SUM(G214:G223)</f>
        <v>1078</v>
      </c>
      <c r="H224" s="173"/>
    </row>
    <row r="225" spans="1:8" ht="18.75" customHeight="1">
      <c r="A225" s="209" t="s">
        <v>639</v>
      </c>
      <c r="B225" s="200"/>
      <c r="C225" s="200"/>
      <c r="D225" s="200"/>
      <c r="E225" s="200"/>
      <c r="F225" s="200"/>
      <c r="G225" s="201"/>
      <c r="H225" s="173"/>
    </row>
    <row r="226" spans="1:8" ht="18.75" customHeight="1">
      <c r="A226" s="70">
        <v>1</v>
      </c>
      <c r="B226" s="70" t="s">
        <v>828</v>
      </c>
      <c r="C226" s="70" t="s">
        <v>933</v>
      </c>
      <c r="D226" s="72">
        <v>391031</v>
      </c>
      <c r="E226" s="73">
        <v>35548</v>
      </c>
      <c r="F226" s="70">
        <v>1969</v>
      </c>
      <c r="G226" s="74">
        <v>1549</v>
      </c>
      <c r="H226" s="173"/>
    </row>
    <row r="227" spans="1:8" ht="18.75" customHeight="1">
      <c r="A227" s="70">
        <f aca="true" t="shared" si="10" ref="A227:A233">A226+1</f>
        <v>2</v>
      </c>
      <c r="B227" s="183" t="s">
        <v>824</v>
      </c>
      <c r="C227" s="70" t="s">
        <v>933</v>
      </c>
      <c r="D227" s="72">
        <v>20298</v>
      </c>
      <c r="E227" s="73">
        <v>1845</v>
      </c>
      <c r="F227" s="70">
        <v>1950</v>
      </c>
      <c r="G227" s="74">
        <f>136.5+12.7</f>
        <v>149.2</v>
      </c>
      <c r="H227" s="173"/>
    </row>
    <row r="228" spans="1:8" ht="18.75" customHeight="1">
      <c r="A228" s="70">
        <f t="shared" si="10"/>
        <v>3</v>
      </c>
      <c r="B228" s="70" t="s">
        <v>831</v>
      </c>
      <c r="C228" s="70" t="s">
        <v>933</v>
      </c>
      <c r="D228" s="72">
        <v>16407</v>
      </c>
      <c r="E228" s="73">
        <v>1491</v>
      </c>
      <c r="F228" s="70">
        <v>1950</v>
      </c>
      <c r="G228" s="74">
        <v>153.7</v>
      </c>
      <c r="H228" s="173"/>
    </row>
    <row r="229" spans="1:8" ht="18.75" customHeight="1">
      <c r="A229" s="70">
        <f t="shared" si="10"/>
        <v>4</v>
      </c>
      <c r="B229" s="70" t="s">
        <v>934</v>
      </c>
      <c r="C229" s="70" t="s">
        <v>933</v>
      </c>
      <c r="D229" s="72">
        <v>24292</v>
      </c>
      <c r="E229" s="73">
        <v>2208</v>
      </c>
      <c r="F229" s="70">
        <v>1991</v>
      </c>
      <c r="G229" s="74">
        <f>80.2</f>
        <v>80.2</v>
      </c>
      <c r="H229" s="173"/>
    </row>
    <row r="230" spans="1:8" ht="16.5" customHeight="1">
      <c r="A230" s="70">
        <f t="shared" si="10"/>
        <v>5</v>
      </c>
      <c r="B230" s="70" t="s">
        <v>830</v>
      </c>
      <c r="C230" s="70" t="s">
        <v>933</v>
      </c>
      <c r="D230" s="72">
        <v>1098</v>
      </c>
      <c r="E230" s="73">
        <v>99</v>
      </c>
      <c r="F230" s="70">
        <v>1969</v>
      </c>
      <c r="G230" s="74">
        <v>17.3</v>
      </c>
      <c r="H230" s="173"/>
    </row>
    <row r="231" spans="1:8" ht="16.5" customHeight="1">
      <c r="A231" s="70">
        <f t="shared" si="10"/>
        <v>6</v>
      </c>
      <c r="B231" s="70" t="s">
        <v>808</v>
      </c>
      <c r="C231" s="70" t="s">
        <v>933</v>
      </c>
      <c r="D231" s="72">
        <v>6255</v>
      </c>
      <c r="E231" s="73">
        <v>568</v>
      </c>
      <c r="F231" s="70">
        <v>1969</v>
      </c>
      <c r="G231" s="74">
        <f>80.3+9.3</f>
        <v>89.6</v>
      </c>
      <c r="H231" s="173"/>
    </row>
    <row r="232" spans="1:8" ht="18.75" customHeight="1">
      <c r="A232" s="70">
        <f t="shared" si="10"/>
        <v>7</v>
      </c>
      <c r="B232" s="70" t="s">
        <v>680</v>
      </c>
      <c r="C232" s="70" t="s">
        <v>933</v>
      </c>
      <c r="D232" s="72">
        <v>2832</v>
      </c>
      <c r="E232" s="73">
        <v>257</v>
      </c>
      <c r="F232" s="70">
        <v>1969</v>
      </c>
      <c r="G232" s="74">
        <v>15.1</v>
      </c>
      <c r="H232" s="173"/>
    </row>
    <row r="233" spans="1:8" ht="18.75" customHeight="1">
      <c r="A233" s="70">
        <f t="shared" si="10"/>
        <v>8</v>
      </c>
      <c r="B233" s="70" t="s">
        <v>860</v>
      </c>
      <c r="C233" s="70" t="s">
        <v>933</v>
      </c>
      <c r="D233" s="72">
        <v>1461</v>
      </c>
      <c r="E233" s="73">
        <v>132</v>
      </c>
      <c r="F233" s="70">
        <v>1990</v>
      </c>
      <c r="G233" s="74" t="s">
        <v>678</v>
      </c>
      <c r="H233" s="173"/>
    </row>
    <row r="234" spans="1:8" ht="18.75" customHeight="1">
      <c r="A234" s="70"/>
      <c r="B234" s="70"/>
      <c r="C234" s="70"/>
      <c r="D234" s="72">
        <f>SUM(D226:D233)</f>
        <v>463674</v>
      </c>
      <c r="E234" s="73">
        <f>SUM(E226:E233)</f>
        <v>42148</v>
      </c>
      <c r="F234" s="70"/>
      <c r="G234" s="74">
        <f>SUM(G226:G233)</f>
        <v>2054.1</v>
      </c>
      <c r="H234" s="173"/>
    </row>
    <row r="235" spans="1:8" ht="18.75" customHeight="1">
      <c r="A235" s="209" t="s">
        <v>1598</v>
      </c>
      <c r="B235" s="200"/>
      <c r="C235" s="200"/>
      <c r="D235" s="200"/>
      <c r="E235" s="200"/>
      <c r="F235" s="200"/>
      <c r="G235" s="201"/>
      <c r="H235" s="173"/>
    </row>
    <row r="236" spans="1:8" ht="20.25" customHeight="1">
      <c r="A236" s="70">
        <v>1</v>
      </c>
      <c r="B236" s="70" t="s">
        <v>828</v>
      </c>
      <c r="C236" s="70" t="s">
        <v>1599</v>
      </c>
      <c r="D236" s="72">
        <f>990598-1450</f>
        <v>989148</v>
      </c>
      <c r="E236" s="73">
        <v>90054</v>
      </c>
      <c r="F236" s="70">
        <v>1972</v>
      </c>
      <c r="G236" s="74">
        <v>3789.3</v>
      </c>
      <c r="H236" s="173"/>
    </row>
    <row r="237" spans="1:8" ht="20.25" customHeight="1">
      <c r="A237" s="70">
        <f>A236+1</f>
        <v>2</v>
      </c>
      <c r="B237" s="70" t="s">
        <v>865</v>
      </c>
      <c r="C237" s="70" t="s">
        <v>1599</v>
      </c>
      <c r="D237" s="72">
        <v>45008</v>
      </c>
      <c r="E237" s="73">
        <v>4091</v>
      </c>
      <c r="F237" s="70">
        <v>1972</v>
      </c>
      <c r="G237" s="74">
        <v>439.2</v>
      </c>
      <c r="H237" s="173"/>
    </row>
    <row r="238" spans="1:8" ht="24" customHeight="1">
      <c r="A238" s="70">
        <f>A237+1</f>
        <v>3</v>
      </c>
      <c r="B238" s="70" t="s">
        <v>808</v>
      </c>
      <c r="C238" s="70" t="s">
        <v>1599</v>
      </c>
      <c r="D238" s="72">
        <v>14565</v>
      </c>
      <c r="E238" s="73">
        <v>1324</v>
      </c>
      <c r="F238" s="70">
        <v>1972</v>
      </c>
      <c r="G238" s="74">
        <f>120.4+10.9</f>
        <v>131.3</v>
      </c>
      <c r="H238" s="173"/>
    </row>
    <row r="239" spans="1:8" ht="21" customHeight="1">
      <c r="A239" s="70">
        <f>A238+1</f>
        <v>4</v>
      </c>
      <c r="B239" s="183" t="s">
        <v>830</v>
      </c>
      <c r="C239" s="70" t="s">
        <v>1599</v>
      </c>
      <c r="D239" s="72">
        <v>12976</v>
      </c>
      <c r="E239" s="73">
        <v>1179</v>
      </c>
      <c r="F239" s="70">
        <v>1972</v>
      </c>
      <c r="G239" s="74">
        <v>45.1</v>
      </c>
      <c r="H239" s="173"/>
    </row>
    <row r="240" spans="1:8" ht="18.75">
      <c r="A240" s="70">
        <f>A239+1</f>
        <v>5</v>
      </c>
      <c r="B240" s="70" t="s">
        <v>860</v>
      </c>
      <c r="C240" s="70" t="s">
        <v>1599</v>
      </c>
      <c r="D240" s="72">
        <v>1450</v>
      </c>
      <c r="E240" s="73">
        <v>0</v>
      </c>
      <c r="F240" s="70">
        <v>1972</v>
      </c>
      <c r="G240" s="74" t="s">
        <v>678</v>
      </c>
      <c r="H240" s="173"/>
    </row>
    <row r="241" spans="1:8" ht="18.75">
      <c r="A241" s="70">
        <f>A240+1</f>
        <v>6</v>
      </c>
      <c r="B241" s="70" t="s">
        <v>680</v>
      </c>
      <c r="C241" s="70" t="s">
        <v>1599</v>
      </c>
      <c r="D241" s="72">
        <v>30994</v>
      </c>
      <c r="E241" s="73">
        <v>16946.27</v>
      </c>
      <c r="F241" s="70">
        <v>2005</v>
      </c>
      <c r="G241" s="74">
        <v>30.2</v>
      </c>
      <c r="H241" s="173"/>
    </row>
    <row r="242" spans="1:8" ht="18.75">
      <c r="A242" s="70"/>
      <c r="B242" s="70"/>
      <c r="C242" s="70"/>
      <c r="D242" s="72">
        <f>SUM(D236:D241)</f>
        <v>1094141</v>
      </c>
      <c r="E242" s="73">
        <f>SUM(E236:E241)</f>
        <v>113594.27</v>
      </c>
      <c r="F242" s="70"/>
      <c r="G242" s="74">
        <f>SUM(G236:G241)</f>
        <v>4435.1</v>
      </c>
      <c r="H242" s="173"/>
    </row>
    <row r="243" spans="1:8" ht="18" customHeight="1">
      <c r="A243" s="228" t="s">
        <v>623</v>
      </c>
      <c r="B243" s="229"/>
      <c r="C243" s="229"/>
      <c r="D243" s="229"/>
      <c r="E243" s="229"/>
      <c r="F243" s="229"/>
      <c r="G243" s="230"/>
      <c r="H243" s="173"/>
    </row>
    <row r="244" spans="1:8" ht="18" customHeight="1">
      <c r="A244" s="70">
        <v>1</v>
      </c>
      <c r="B244" s="70" t="s">
        <v>828</v>
      </c>
      <c r="C244" s="70" t="s">
        <v>935</v>
      </c>
      <c r="D244" s="72">
        <v>5538753</v>
      </c>
      <c r="E244" s="73">
        <v>503523</v>
      </c>
      <c r="F244" s="70">
        <v>1985</v>
      </c>
      <c r="G244" s="74">
        <v>9810.6</v>
      </c>
      <c r="H244" s="173"/>
    </row>
    <row r="245" spans="1:8" ht="18.75">
      <c r="A245" s="70">
        <f>A244+1</f>
        <v>2</v>
      </c>
      <c r="B245" s="70" t="s">
        <v>729</v>
      </c>
      <c r="C245" s="70" t="s">
        <v>935</v>
      </c>
      <c r="D245" s="72">
        <v>1001</v>
      </c>
      <c r="E245" s="73">
        <v>718.39</v>
      </c>
      <c r="F245" s="83" t="s">
        <v>926</v>
      </c>
      <c r="G245" s="84" t="s">
        <v>678</v>
      </c>
      <c r="H245" s="173"/>
    </row>
    <row r="246" spans="1:8" ht="18.75">
      <c r="A246" s="70">
        <f>A245+1</f>
        <v>3</v>
      </c>
      <c r="B246" s="70" t="s">
        <v>860</v>
      </c>
      <c r="C246" s="70" t="s">
        <v>935</v>
      </c>
      <c r="D246" s="72">
        <v>27597</v>
      </c>
      <c r="E246" s="73">
        <v>19732.13</v>
      </c>
      <c r="F246" s="70">
        <v>2007</v>
      </c>
      <c r="G246" s="74" t="s">
        <v>678</v>
      </c>
      <c r="H246" s="173"/>
    </row>
    <row r="247" spans="1:8" ht="18.75">
      <c r="A247" s="70"/>
      <c r="B247" s="70"/>
      <c r="C247" s="70"/>
      <c r="D247" s="72">
        <f>SUM(D244:D246)</f>
        <v>5567351</v>
      </c>
      <c r="E247" s="73">
        <f>SUM(E244:E246)</f>
        <v>523973.52</v>
      </c>
      <c r="F247" s="70"/>
      <c r="G247" s="74">
        <f>SUM(G244:G246)</f>
        <v>9810.6</v>
      </c>
      <c r="H247" s="173"/>
    </row>
    <row r="248" spans="1:8" ht="18.75">
      <c r="A248" s="218" t="s">
        <v>936</v>
      </c>
      <c r="B248" s="219"/>
      <c r="C248" s="219"/>
      <c r="D248" s="219"/>
      <c r="E248" s="219"/>
      <c r="F248" s="219"/>
      <c r="G248" s="220"/>
      <c r="H248" s="173"/>
    </row>
    <row r="249" spans="1:8" ht="18.75">
      <c r="A249" s="70">
        <v>1</v>
      </c>
      <c r="B249" s="70" t="s">
        <v>828</v>
      </c>
      <c r="C249" s="70" t="s">
        <v>937</v>
      </c>
      <c r="D249" s="72">
        <v>7459867</v>
      </c>
      <c r="E249" s="73">
        <v>690156.56</v>
      </c>
      <c r="F249" s="70">
        <v>1990</v>
      </c>
      <c r="G249" s="74">
        <v>9832.5</v>
      </c>
      <c r="H249" s="173"/>
    </row>
    <row r="250" spans="1:8" ht="18.75" customHeight="1">
      <c r="A250" s="70">
        <f>A249+1</f>
        <v>2</v>
      </c>
      <c r="B250" s="70" t="s">
        <v>835</v>
      </c>
      <c r="C250" s="70" t="s">
        <v>937</v>
      </c>
      <c r="D250" s="72">
        <v>8573</v>
      </c>
      <c r="E250" s="72">
        <v>6176.46</v>
      </c>
      <c r="F250" s="70">
        <v>2007</v>
      </c>
      <c r="G250" s="74">
        <v>366.8</v>
      </c>
      <c r="H250" s="173"/>
    </row>
    <row r="251" spans="1:8" ht="18.75" customHeight="1">
      <c r="A251" s="70">
        <v>3</v>
      </c>
      <c r="B251" s="70" t="s">
        <v>860</v>
      </c>
      <c r="C251" s="70" t="s">
        <v>937</v>
      </c>
      <c r="D251" s="72">
        <v>12246</v>
      </c>
      <c r="E251" s="72">
        <v>8819.68</v>
      </c>
      <c r="F251" s="70">
        <v>2007</v>
      </c>
      <c r="G251" s="74">
        <f>1078+8.3+1.4+1.5+5.9+1.6</f>
        <v>1096.7</v>
      </c>
      <c r="H251" s="173"/>
    </row>
    <row r="252" spans="1:8" ht="18.75" customHeight="1">
      <c r="A252" s="70"/>
      <c r="B252" s="70"/>
      <c r="C252" s="70"/>
      <c r="D252" s="72">
        <f>SUM(D249:D251)</f>
        <v>7480686</v>
      </c>
      <c r="E252" s="72">
        <f>SUM(E249:E251)</f>
        <v>705152.7000000001</v>
      </c>
      <c r="F252" s="70"/>
      <c r="G252" s="74">
        <f>SUM(G249:G251)</f>
        <v>11296</v>
      </c>
      <c r="H252" s="173"/>
    </row>
    <row r="253" spans="1:8" ht="16.5" customHeight="1">
      <c r="A253" s="218" t="s">
        <v>624</v>
      </c>
      <c r="B253" s="219"/>
      <c r="C253" s="219"/>
      <c r="D253" s="219"/>
      <c r="E253" s="219"/>
      <c r="F253" s="219"/>
      <c r="G253" s="220"/>
      <c r="H253" s="173"/>
    </row>
    <row r="254" spans="1:8" ht="18.75">
      <c r="A254" s="70">
        <v>1</v>
      </c>
      <c r="B254" s="70" t="s">
        <v>856</v>
      </c>
      <c r="C254" s="70" t="s">
        <v>938</v>
      </c>
      <c r="D254" s="72">
        <v>2740155</v>
      </c>
      <c r="E254" s="73">
        <v>301416.27</v>
      </c>
      <c r="F254" s="70">
        <v>1995</v>
      </c>
      <c r="G254" s="74">
        <v>5765.5</v>
      </c>
      <c r="H254" s="173"/>
    </row>
    <row r="255" spans="1:8" ht="18.75" customHeight="1">
      <c r="A255" s="70">
        <f>A254+1</f>
        <v>2</v>
      </c>
      <c r="B255" s="70" t="s">
        <v>598</v>
      </c>
      <c r="C255" s="70" t="s">
        <v>938</v>
      </c>
      <c r="D255" s="72">
        <v>1500</v>
      </c>
      <c r="E255" s="73">
        <v>1309</v>
      </c>
      <c r="F255" s="70">
        <v>2010</v>
      </c>
      <c r="G255" s="74" t="s">
        <v>678</v>
      </c>
      <c r="H255" s="173"/>
    </row>
    <row r="256" spans="1:8" ht="18.75" customHeight="1">
      <c r="A256" s="70">
        <f>A255+1</f>
        <v>3</v>
      </c>
      <c r="B256" s="70" t="s">
        <v>811</v>
      </c>
      <c r="C256" s="70" t="s">
        <v>938</v>
      </c>
      <c r="D256" s="73">
        <v>2449</v>
      </c>
      <c r="E256" s="73">
        <v>1739.54</v>
      </c>
      <c r="F256" s="70">
        <v>2007</v>
      </c>
      <c r="G256" s="74" t="s">
        <v>678</v>
      </c>
      <c r="H256" s="173"/>
    </row>
    <row r="257" spans="1:8" ht="18.75" customHeight="1">
      <c r="A257" s="70"/>
      <c r="B257" s="70"/>
      <c r="C257" s="70"/>
      <c r="D257" s="73">
        <f>SUM(D254:D256)</f>
        <v>2744104</v>
      </c>
      <c r="E257" s="73">
        <f>SUM(E254:E256)</f>
        <v>304464.81</v>
      </c>
      <c r="F257" s="70"/>
      <c r="G257" s="74">
        <f>SUM(G254:G256)</f>
        <v>5765.5</v>
      </c>
      <c r="H257" s="173"/>
    </row>
    <row r="258" spans="1:8" ht="18.75" customHeight="1">
      <c r="A258" s="221" t="s">
        <v>640</v>
      </c>
      <c r="B258" s="222"/>
      <c r="C258" s="222"/>
      <c r="D258" s="222"/>
      <c r="E258" s="222"/>
      <c r="F258" s="222"/>
      <c r="G258" s="223"/>
      <c r="H258" s="173"/>
    </row>
    <row r="259" spans="1:8" ht="18.75" customHeight="1">
      <c r="A259" s="70">
        <v>1</v>
      </c>
      <c r="B259" s="70" t="s">
        <v>939</v>
      </c>
      <c r="C259" s="70" t="s">
        <v>940</v>
      </c>
      <c r="D259" s="72">
        <v>82582</v>
      </c>
      <c r="E259" s="73">
        <v>7507</v>
      </c>
      <c r="F259" s="70">
        <v>1907</v>
      </c>
      <c r="G259" s="74">
        <v>330.3</v>
      </c>
      <c r="H259" s="173"/>
    </row>
    <row r="260" spans="1:8" ht="18.75" customHeight="1">
      <c r="A260" s="70">
        <f>A259+1</f>
        <v>2</v>
      </c>
      <c r="B260" s="70" t="s">
        <v>808</v>
      </c>
      <c r="C260" s="70" t="s">
        <v>940</v>
      </c>
      <c r="D260" s="72">
        <v>11551</v>
      </c>
      <c r="E260" s="73">
        <v>1050</v>
      </c>
      <c r="F260" s="70">
        <v>1976</v>
      </c>
      <c r="G260" s="74">
        <v>68.1</v>
      </c>
      <c r="H260" s="173"/>
    </row>
    <row r="261" spans="1:8" ht="18" customHeight="1">
      <c r="A261" s="70">
        <f>A260+1</f>
        <v>3</v>
      </c>
      <c r="B261" s="70" t="s">
        <v>680</v>
      </c>
      <c r="C261" s="70" t="s">
        <v>940</v>
      </c>
      <c r="D261" s="72">
        <v>1766</v>
      </c>
      <c r="E261" s="73">
        <v>160</v>
      </c>
      <c r="F261" s="70">
        <v>1960</v>
      </c>
      <c r="G261" s="74">
        <v>9.2</v>
      </c>
      <c r="H261" s="173"/>
    </row>
    <row r="262" spans="1:8" ht="20.25" customHeight="1">
      <c r="A262" s="70">
        <f>A261+1</f>
        <v>4</v>
      </c>
      <c r="B262" s="70" t="s">
        <v>622</v>
      </c>
      <c r="C262" s="70" t="s">
        <v>940</v>
      </c>
      <c r="D262" s="72">
        <v>495</v>
      </c>
      <c r="E262" s="73">
        <v>45</v>
      </c>
      <c r="F262" s="70">
        <v>1960</v>
      </c>
      <c r="G262" s="74" t="s">
        <v>678</v>
      </c>
      <c r="H262" s="173"/>
    </row>
    <row r="263" spans="1:8" ht="20.25" customHeight="1">
      <c r="A263" s="70">
        <f>A262+1</f>
        <v>5</v>
      </c>
      <c r="B263" s="70" t="s">
        <v>728</v>
      </c>
      <c r="C263" s="70" t="s">
        <v>940</v>
      </c>
      <c r="D263" s="72">
        <v>869</v>
      </c>
      <c r="E263" s="73">
        <v>79</v>
      </c>
      <c r="F263" s="70">
        <v>1990</v>
      </c>
      <c r="G263" s="74" t="s">
        <v>678</v>
      </c>
      <c r="H263" s="173"/>
    </row>
    <row r="264" spans="1:8" ht="24.75" customHeight="1">
      <c r="A264" s="70"/>
      <c r="B264" s="70"/>
      <c r="C264" s="70"/>
      <c r="D264" s="72">
        <f>SUM(D259:D263)</f>
        <v>97263</v>
      </c>
      <c r="E264" s="73">
        <f>SUM(E259:E263)</f>
        <v>8841</v>
      </c>
      <c r="F264" s="70"/>
      <c r="G264" s="74">
        <f>SUM(G259:G263)</f>
        <v>407.59999999999997</v>
      </c>
      <c r="H264" s="173"/>
    </row>
    <row r="265" spans="1:8" ht="32.25" customHeight="1">
      <c r="A265" s="221" t="s">
        <v>642</v>
      </c>
      <c r="B265" s="222"/>
      <c r="C265" s="222"/>
      <c r="D265" s="222"/>
      <c r="E265" s="222"/>
      <c r="F265" s="222"/>
      <c r="G265" s="223"/>
      <c r="H265" s="173"/>
    </row>
    <row r="266" spans="1:8" ht="26.25" customHeight="1">
      <c r="A266" s="70">
        <v>1</v>
      </c>
      <c r="B266" s="70" t="s">
        <v>641</v>
      </c>
      <c r="C266" s="70" t="s">
        <v>941</v>
      </c>
      <c r="D266" s="72">
        <v>86434</v>
      </c>
      <c r="E266" s="73">
        <v>7857</v>
      </c>
      <c r="F266" s="70">
        <v>1900</v>
      </c>
      <c r="G266" s="74">
        <v>259.7</v>
      </c>
      <c r="H266" s="173"/>
    </row>
    <row r="267" spans="1:8" ht="21.75" customHeight="1">
      <c r="A267" s="70">
        <f aca="true" t="shared" si="11" ref="A267:A272">A266+1</f>
        <v>2</v>
      </c>
      <c r="B267" s="70" t="s">
        <v>643</v>
      </c>
      <c r="C267" s="70" t="s">
        <v>941</v>
      </c>
      <c r="D267" s="72">
        <v>1404</v>
      </c>
      <c r="E267" s="73">
        <v>127</v>
      </c>
      <c r="F267" s="70">
        <v>1980</v>
      </c>
      <c r="G267" s="74">
        <v>50.5</v>
      </c>
      <c r="H267" s="173"/>
    </row>
    <row r="268" spans="1:8" ht="25.5" customHeight="1">
      <c r="A268" s="70">
        <f t="shared" si="11"/>
        <v>3</v>
      </c>
      <c r="B268" s="70" t="s">
        <v>808</v>
      </c>
      <c r="C268" s="70" t="s">
        <v>941</v>
      </c>
      <c r="D268" s="72">
        <v>1611</v>
      </c>
      <c r="E268" s="73">
        <v>146</v>
      </c>
      <c r="F268" s="70">
        <v>1980</v>
      </c>
      <c r="G268" s="74">
        <v>51.9</v>
      </c>
      <c r="H268" s="173"/>
    </row>
    <row r="269" spans="1:8" ht="21.75" customHeight="1">
      <c r="A269" s="70">
        <f t="shared" si="11"/>
        <v>4</v>
      </c>
      <c r="B269" s="70" t="s">
        <v>811</v>
      </c>
      <c r="C269" s="70" t="s">
        <v>941</v>
      </c>
      <c r="D269" s="72">
        <v>2792</v>
      </c>
      <c r="E269" s="73">
        <v>253</v>
      </c>
      <c r="F269" s="70">
        <v>1990</v>
      </c>
      <c r="G269" s="74">
        <v>128.9</v>
      </c>
      <c r="H269" s="173"/>
    </row>
    <row r="270" spans="1:8" ht="22.5" customHeight="1">
      <c r="A270" s="70">
        <f t="shared" si="11"/>
        <v>5</v>
      </c>
      <c r="B270" s="70" t="s">
        <v>857</v>
      </c>
      <c r="C270" s="70" t="s">
        <v>941</v>
      </c>
      <c r="D270" s="72">
        <v>709</v>
      </c>
      <c r="E270" s="73">
        <v>64</v>
      </c>
      <c r="F270" s="70">
        <v>1995</v>
      </c>
      <c r="G270" s="74">
        <v>9.3</v>
      </c>
      <c r="H270" s="173"/>
    </row>
    <row r="271" spans="1:8" ht="18.75" customHeight="1">
      <c r="A271" s="70">
        <f t="shared" si="11"/>
        <v>6</v>
      </c>
      <c r="B271" s="89" t="s">
        <v>590</v>
      </c>
      <c r="C271" s="70" t="s">
        <v>941</v>
      </c>
      <c r="D271" s="72">
        <v>4500</v>
      </c>
      <c r="E271" s="72">
        <v>4282.5</v>
      </c>
      <c r="F271" s="89" t="s">
        <v>942</v>
      </c>
      <c r="G271" s="74" t="s">
        <v>678</v>
      </c>
      <c r="H271" s="173"/>
    </row>
    <row r="272" spans="1:8" ht="18.75" customHeight="1">
      <c r="A272" s="70">
        <f t="shared" si="11"/>
        <v>7</v>
      </c>
      <c r="B272" s="70" t="s">
        <v>598</v>
      </c>
      <c r="C272" s="70" t="s">
        <v>941</v>
      </c>
      <c r="D272" s="72">
        <v>562</v>
      </c>
      <c r="E272" s="73">
        <v>51</v>
      </c>
      <c r="F272" s="70">
        <v>1990</v>
      </c>
      <c r="G272" s="74">
        <v>5.6</v>
      </c>
      <c r="H272" s="173"/>
    </row>
    <row r="273" spans="1:8" ht="18.75" customHeight="1">
      <c r="A273" s="70"/>
      <c r="B273" s="70"/>
      <c r="C273" s="70"/>
      <c r="D273" s="72">
        <f>SUM(D266:D272)</f>
        <v>98012</v>
      </c>
      <c r="E273" s="73">
        <f>SUM(E266:E272)</f>
        <v>12780.5</v>
      </c>
      <c r="F273" s="70"/>
      <c r="G273" s="74">
        <f>SUM(G266:G272)</f>
        <v>505.90000000000003</v>
      </c>
      <c r="H273" s="173"/>
    </row>
    <row r="274" spans="1:8" ht="18.75" customHeight="1">
      <c r="A274" s="221" t="s">
        <v>644</v>
      </c>
      <c r="B274" s="222"/>
      <c r="C274" s="222"/>
      <c r="D274" s="222"/>
      <c r="E274" s="222"/>
      <c r="F274" s="222"/>
      <c r="G274" s="223"/>
      <c r="H274" s="173"/>
    </row>
    <row r="275" spans="1:8" ht="16.5" customHeight="1">
      <c r="A275" s="70">
        <v>1</v>
      </c>
      <c r="B275" s="70" t="s">
        <v>812</v>
      </c>
      <c r="C275" s="70" t="s">
        <v>943</v>
      </c>
      <c r="D275" s="72">
        <f>285087-1100</f>
        <v>283987</v>
      </c>
      <c r="E275" s="73">
        <v>25817</v>
      </c>
      <c r="F275" s="70">
        <v>1987</v>
      </c>
      <c r="G275" s="74">
        <v>797.4</v>
      </c>
      <c r="H275" s="173"/>
    </row>
    <row r="276" spans="1:8" ht="18.75" customHeight="1">
      <c r="A276" s="70">
        <f aca="true" t="shared" si="12" ref="A276:A281">A275+1</f>
        <v>2</v>
      </c>
      <c r="B276" s="70" t="s">
        <v>679</v>
      </c>
      <c r="C276" s="70" t="s">
        <v>943</v>
      </c>
      <c r="D276" s="72">
        <v>1100</v>
      </c>
      <c r="E276" s="73">
        <v>100</v>
      </c>
      <c r="F276" s="70">
        <v>1987</v>
      </c>
      <c r="G276" s="74">
        <f>22.5+22.5</f>
        <v>45</v>
      </c>
      <c r="H276" s="173"/>
    </row>
    <row r="277" spans="1:8" ht="18.75">
      <c r="A277" s="70">
        <f t="shared" si="12"/>
        <v>3</v>
      </c>
      <c r="B277" s="70" t="s">
        <v>830</v>
      </c>
      <c r="C277" s="70" t="s">
        <v>943</v>
      </c>
      <c r="D277" s="72">
        <v>17283</v>
      </c>
      <c r="E277" s="73">
        <v>1571</v>
      </c>
      <c r="F277" s="70">
        <v>1990</v>
      </c>
      <c r="G277" s="74">
        <f>98.3+5+28.5</f>
        <v>131.8</v>
      </c>
      <c r="H277" s="173"/>
    </row>
    <row r="278" spans="1:8" ht="21" customHeight="1">
      <c r="A278" s="70">
        <f t="shared" si="12"/>
        <v>4</v>
      </c>
      <c r="B278" s="70" t="s">
        <v>808</v>
      </c>
      <c r="C278" s="70" t="s">
        <v>943</v>
      </c>
      <c r="D278" s="72">
        <v>14130</v>
      </c>
      <c r="E278" s="73">
        <v>1284</v>
      </c>
      <c r="F278" s="70">
        <v>1965</v>
      </c>
      <c r="G278" s="74">
        <v>4.9</v>
      </c>
      <c r="H278" s="173"/>
    </row>
    <row r="279" spans="1:8" ht="18.75" customHeight="1">
      <c r="A279" s="70">
        <f t="shared" si="12"/>
        <v>5</v>
      </c>
      <c r="B279" s="70" t="s">
        <v>811</v>
      </c>
      <c r="C279" s="70" t="s">
        <v>943</v>
      </c>
      <c r="D279" s="72">
        <v>4039</v>
      </c>
      <c r="E279" s="73">
        <v>400</v>
      </c>
      <c r="F279" s="70">
        <v>1990</v>
      </c>
      <c r="G279" s="74" t="s">
        <v>678</v>
      </c>
      <c r="H279" s="173"/>
    </row>
    <row r="280" spans="1:8" ht="18.75" customHeight="1">
      <c r="A280" s="70">
        <f t="shared" si="12"/>
        <v>6</v>
      </c>
      <c r="B280" s="70" t="s">
        <v>645</v>
      </c>
      <c r="C280" s="70" t="s">
        <v>943</v>
      </c>
      <c r="D280" s="72">
        <v>8071</v>
      </c>
      <c r="E280" s="73">
        <v>700</v>
      </c>
      <c r="F280" s="70">
        <v>1965</v>
      </c>
      <c r="G280" s="74" t="s">
        <v>678</v>
      </c>
      <c r="H280" s="173"/>
    </row>
    <row r="281" spans="1:8" ht="18.75" customHeight="1">
      <c r="A281" s="70">
        <f t="shared" si="12"/>
        <v>7</v>
      </c>
      <c r="B281" s="70" t="s">
        <v>680</v>
      </c>
      <c r="C281" s="70" t="s">
        <v>943</v>
      </c>
      <c r="D281" s="72">
        <v>2748</v>
      </c>
      <c r="E281" s="73">
        <v>249</v>
      </c>
      <c r="F281" s="70">
        <v>1965</v>
      </c>
      <c r="G281" s="74">
        <v>11.4</v>
      </c>
      <c r="H281" s="173"/>
    </row>
    <row r="282" spans="1:8" ht="18.75" customHeight="1">
      <c r="A282" s="70"/>
      <c r="B282" s="70"/>
      <c r="C282" s="70"/>
      <c r="D282" s="72">
        <f>SUM(D275:D281)</f>
        <v>331358</v>
      </c>
      <c r="E282" s="73">
        <f>SUM(E275:E281)</f>
        <v>30121</v>
      </c>
      <c r="F282" s="70"/>
      <c r="G282" s="74">
        <f>SUM(G275:G281)</f>
        <v>990.5</v>
      </c>
      <c r="H282" s="173"/>
    </row>
    <row r="283" spans="1:8" ht="18.75" customHeight="1">
      <c r="A283" s="221" t="s">
        <v>646</v>
      </c>
      <c r="B283" s="222"/>
      <c r="C283" s="222"/>
      <c r="D283" s="222"/>
      <c r="E283" s="222"/>
      <c r="F283" s="222"/>
      <c r="G283" s="223"/>
      <c r="H283" s="173"/>
    </row>
    <row r="284" spans="1:8" ht="18.75" customHeight="1">
      <c r="A284" s="70">
        <v>1</v>
      </c>
      <c r="B284" s="70" t="s">
        <v>641</v>
      </c>
      <c r="C284" s="70" t="s">
        <v>944</v>
      </c>
      <c r="D284" s="72">
        <v>12791</v>
      </c>
      <c r="E284" s="73">
        <v>1162</v>
      </c>
      <c r="F284" s="70">
        <v>1913</v>
      </c>
      <c r="G284" s="74">
        <v>449.5</v>
      </c>
      <c r="H284" s="173"/>
    </row>
    <row r="285" spans="1:8" ht="18.75" customHeight="1">
      <c r="A285" s="70">
        <f>A284+1</f>
        <v>2</v>
      </c>
      <c r="B285" s="70" t="s">
        <v>838</v>
      </c>
      <c r="C285" s="70" t="s">
        <v>944</v>
      </c>
      <c r="D285" s="72">
        <v>88309</v>
      </c>
      <c r="E285" s="73">
        <v>8028</v>
      </c>
      <c r="F285" s="70">
        <v>1972</v>
      </c>
      <c r="G285" s="74">
        <f>128.1+29.7+34.2+44</f>
        <v>236</v>
      </c>
      <c r="H285" s="173"/>
    </row>
    <row r="286" spans="1:8" ht="18.75" customHeight="1">
      <c r="A286" s="70">
        <f aca="true" t="shared" si="13" ref="A286:A291">A285+1</f>
        <v>3</v>
      </c>
      <c r="B286" s="70" t="s">
        <v>839</v>
      </c>
      <c r="C286" s="70" t="s">
        <v>944</v>
      </c>
      <c r="D286" s="72">
        <v>90453</v>
      </c>
      <c r="E286" s="73">
        <v>8223</v>
      </c>
      <c r="F286" s="70">
        <v>1972</v>
      </c>
      <c r="G286" s="74">
        <v>4.2</v>
      </c>
      <c r="H286" s="173"/>
    </row>
    <row r="287" spans="1:8" ht="21.75" customHeight="1">
      <c r="A287" s="70">
        <f t="shared" si="13"/>
        <v>4</v>
      </c>
      <c r="B287" s="70" t="s">
        <v>858</v>
      </c>
      <c r="C287" s="70" t="s">
        <v>944</v>
      </c>
      <c r="D287" s="72">
        <v>5591</v>
      </c>
      <c r="E287" s="73">
        <v>508</v>
      </c>
      <c r="F287" s="70">
        <v>1964</v>
      </c>
      <c r="G287" s="74">
        <f>75.5+24.3</f>
        <v>99.8</v>
      </c>
      <c r="H287" s="173"/>
    </row>
    <row r="288" spans="1:8" ht="25.5" customHeight="1">
      <c r="A288" s="70">
        <f t="shared" si="13"/>
        <v>5</v>
      </c>
      <c r="B288" s="70" t="s">
        <v>680</v>
      </c>
      <c r="C288" s="70" t="s">
        <v>944</v>
      </c>
      <c r="D288" s="72">
        <v>1183</v>
      </c>
      <c r="E288" s="73">
        <v>107</v>
      </c>
      <c r="F288" s="70">
        <v>1968</v>
      </c>
      <c r="G288" s="74">
        <v>6.1</v>
      </c>
      <c r="H288" s="173"/>
    </row>
    <row r="289" spans="1:8" ht="25.5" customHeight="1">
      <c r="A289" s="70">
        <f t="shared" si="13"/>
        <v>6</v>
      </c>
      <c r="B289" s="70" t="s">
        <v>859</v>
      </c>
      <c r="C289" s="70" t="s">
        <v>944</v>
      </c>
      <c r="D289" s="72">
        <v>393</v>
      </c>
      <c r="E289" s="73">
        <v>35</v>
      </c>
      <c r="F289" s="70">
        <v>1972</v>
      </c>
      <c r="G289" s="74">
        <v>35.5</v>
      </c>
      <c r="H289" s="173"/>
    </row>
    <row r="290" spans="1:8" ht="18.75" customHeight="1">
      <c r="A290" s="70">
        <f t="shared" si="13"/>
        <v>7</v>
      </c>
      <c r="B290" s="70" t="s">
        <v>647</v>
      </c>
      <c r="C290" s="70" t="s">
        <v>944</v>
      </c>
      <c r="D290" s="72">
        <v>2250</v>
      </c>
      <c r="E290" s="73">
        <v>1880.5</v>
      </c>
      <c r="F290" s="70" t="s">
        <v>648</v>
      </c>
      <c r="G290" s="74" t="s">
        <v>678</v>
      </c>
      <c r="H290" s="173"/>
    </row>
    <row r="291" spans="1:8" ht="18.75" customHeight="1">
      <c r="A291" s="70">
        <f t="shared" si="13"/>
        <v>8</v>
      </c>
      <c r="B291" s="70" t="s">
        <v>945</v>
      </c>
      <c r="C291" s="70" t="s">
        <v>944</v>
      </c>
      <c r="D291" s="72">
        <v>4902</v>
      </c>
      <c r="E291" s="73">
        <v>447</v>
      </c>
      <c r="F291" s="70">
        <v>1962</v>
      </c>
      <c r="G291" s="74" t="s">
        <v>678</v>
      </c>
      <c r="H291" s="173"/>
    </row>
    <row r="292" spans="1:8" ht="18.75" customHeight="1">
      <c r="A292" s="70"/>
      <c r="B292" s="70"/>
      <c r="C292" s="70"/>
      <c r="D292" s="72">
        <f>SUM(D284:D291)</f>
        <v>205872</v>
      </c>
      <c r="E292" s="73">
        <f>SUM(E284:E291)</f>
        <v>20390.5</v>
      </c>
      <c r="F292" s="70"/>
      <c r="G292" s="74">
        <f>SUM(G284:G291)</f>
        <v>831.1</v>
      </c>
      <c r="H292" s="173"/>
    </row>
    <row r="293" spans="1:8" ht="24" customHeight="1">
      <c r="A293" s="221" t="s">
        <v>649</v>
      </c>
      <c r="B293" s="222"/>
      <c r="C293" s="222"/>
      <c r="D293" s="222"/>
      <c r="E293" s="222"/>
      <c r="F293" s="222"/>
      <c r="G293" s="223"/>
      <c r="H293" s="173"/>
    </row>
    <row r="294" spans="1:8" ht="18.75" customHeight="1">
      <c r="A294" s="70">
        <v>1</v>
      </c>
      <c r="B294" s="70" t="s">
        <v>812</v>
      </c>
      <c r="C294" s="70" t="s">
        <v>946</v>
      </c>
      <c r="D294" s="72">
        <v>457584</v>
      </c>
      <c r="E294" s="73">
        <v>41598</v>
      </c>
      <c r="F294" s="70">
        <v>1960</v>
      </c>
      <c r="G294" s="74">
        <v>1034.1</v>
      </c>
      <c r="H294" s="173"/>
    </row>
    <row r="295" spans="1:8" ht="18.75" customHeight="1">
      <c r="A295" s="70">
        <f>A294+1</f>
        <v>2</v>
      </c>
      <c r="B295" s="70" t="s">
        <v>808</v>
      </c>
      <c r="C295" s="70" t="s">
        <v>946</v>
      </c>
      <c r="D295" s="72">
        <v>5746</v>
      </c>
      <c r="E295" s="73">
        <v>522</v>
      </c>
      <c r="F295" s="70">
        <v>1960</v>
      </c>
      <c r="G295" s="74">
        <v>45.3</v>
      </c>
      <c r="H295" s="173"/>
    </row>
    <row r="296" spans="1:8" ht="18.75" customHeight="1">
      <c r="A296" s="70">
        <f>A295+1</f>
        <v>3</v>
      </c>
      <c r="B296" s="70" t="s">
        <v>864</v>
      </c>
      <c r="C296" s="70" t="s">
        <v>946</v>
      </c>
      <c r="D296" s="72">
        <v>21357</v>
      </c>
      <c r="E296" s="73">
        <v>1941</v>
      </c>
      <c r="F296" s="70">
        <v>1960</v>
      </c>
      <c r="G296" s="74" t="s">
        <v>678</v>
      </c>
      <c r="H296" s="173"/>
    </row>
    <row r="297" spans="1:8" ht="18.75" customHeight="1">
      <c r="A297" s="70"/>
      <c r="B297" s="70"/>
      <c r="C297" s="70"/>
      <c r="D297" s="72">
        <f>SUM(D294:D296)</f>
        <v>484687</v>
      </c>
      <c r="E297" s="73">
        <f>SUM(E294:E296)</f>
        <v>44061</v>
      </c>
      <c r="F297" s="70"/>
      <c r="G297" s="74">
        <f>SUM(G294:G296)</f>
        <v>1079.3999999999999</v>
      </c>
      <c r="H297" s="173"/>
    </row>
    <row r="298" spans="1:8" ht="18.75" customHeight="1">
      <c r="A298" s="221" t="s">
        <v>650</v>
      </c>
      <c r="B298" s="222"/>
      <c r="C298" s="222"/>
      <c r="D298" s="222"/>
      <c r="E298" s="222"/>
      <c r="F298" s="222"/>
      <c r="G298" s="223"/>
      <c r="H298" s="173"/>
    </row>
    <row r="299" spans="1:8" ht="21" customHeight="1">
      <c r="A299" s="70">
        <v>1</v>
      </c>
      <c r="B299" s="70" t="s">
        <v>641</v>
      </c>
      <c r="C299" s="70" t="s">
        <v>947</v>
      </c>
      <c r="D299" s="72">
        <v>588051</v>
      </c>
      <c r="E299" s="73">
        <v>53459</v>
      </c>
      <c r="F299" s="70">
        <v>1920</v>
      </c>
      <c r="G299" s="74">
        <f>219.6+1078.2</f>
        <v>1297.8</v>
      </c>
      <c r="H299" s="173"/>
    </row>
    <row r="300" spans="1:8" ht="18.75" customHeight="1">
      <c r="A300" s="70">
        <f>A299+1</f>
        <v>2</v>
      </c>
      <c r="B300" s="70" t="s">
        <v>680</v>
      </c>
      <c r="C300" s="70" t="s">
        <v>947</v>
      </c>
      <c r="D300" s="72">
        <v>7038</v>
      </c>
      <c r="E300" s="73">
        <v>639</v>
      </c>
      <c r="F300" s="70">
        <v>1976</v>
      </c>
      <c r="G300" s="74">
        <v>19.8</v>
      </c>
      <c r="H300" s="173"/>
    </row>
    <row r="301" spans="1:8" ht="21.75" customHeight="1">
      <c r="A301" s="70">
        <f>A300+1</f>
        <v>3</v>
      </c>
      <c r="B301" s="70" t="s">
        <v>808</v>
      </c>
      <c r="C301" s="70" t="s">
        <v>947</v>
      </c>
      <c r="D301" s="72">
        <v>14469</v>
      </c>
      <c r="E301" s="73">
        <v>1315</v>
      </c>
      <c r="F301" s="70">
        <v>1976</v>
      </c>
      <c r="G301" s="74">
        <f>48.2+9.3</f>
        <v>57.5</v>
      </c>
      <c r="H301" s="173"/>
    </row>
    <row r="302" spans="1:8" ht="18.75" customHeight="1">
      <c r="A302" s="70">
        <f>A301+1</f>
        <v>4</v>
      </c>
      <c r="B302" s="70" t="s">
        <v>860</v>
      </c>
      <c r="C302" s="70" t="s">
        <v>947</v>
      </c>
      <c r="D302" s="72">
        <v>17487</v>
      </c>
      <c r="E302" s="73">
        <v>1589</v>
      </c>
      <c r="F302" s="70">
        <v>1977</v>
      </c>
      <c r="G302" s="74" t="s">
        <v>678</v>
      </c>
      <c r="H302" s="173"/>
    </row>
    <row r="303" spans="1:8" ht="18.75" customHeight="1">
      <c r="A303" s="70"/>
      <c r="B303" s="70"/>
      <c r="C303" s="70"/>
      <c r="D303" s="72">
        <f>SUM(D299:D302)</f>
        <v>627045</v>
      </c>
      <c r="E303" s="73">
        <f>SUM(E299:E302)</f>
        <v>57002</v>
      </c>
      <c r="F303" s="70"/>
      <c r="G303" s="74">
        <f>SUM(G299:G302)</f>
        <v>1375.1</v>
      </c>
      <c r="H303" s="173"/>
    </row>
    <row r="304" spans="1:8" ht="18.75" customHeight="1">
      <c r="A304" s="221" t="s">
        <v>651</v>
      </c>
      <c r="B304" s="222"/>
      <c r="C304" s="222"/>
      <c r="D304" s="222"/>
      <c r="E304" s="222"/>
      <c r="F304" s="222"/>
      <c r="G304" s="223"/>
      <c r="H304" s="173"/>
    </row>
    <row r="305" spans="1:8" ht="18.75" customHeight="1">
      <c r="A305" s="70">
        <v>1</v>
      </c>
      <c r="B305" s="70" t="s">
        <v>812</v>
      </c>
      <c r="C305" s="70" t="s">
        <v>948</v>
      </c>
      <c r="D305" s="72">
        <v>371052</v>
      </c>
      <c r="E305" s="73">
        <v>33732</v>
      </c>
      <c r="F305" s="70">
        <v>1966</v>
      </c>
      <c r="G305" s="74">
        <v>1064.9</v>
      </c>
      <c r="H305" s="173"/>
    </row>
    <row r="306" spans="1:8" ht="18.75" customHeight="1">
      <c r="A306" s="70">
        <f>A305+1</f>
        <v>2</v>
      </c>
      <c r="B306" s="70" t="s">
        <v>1619</v>
      </c>
      <c r="C306" s="70" t="s">
        <v>948</v>
      </c>
      <c r="D306" s="72">
        <v>12185</v>
      </c>
      <c r="E306" s="73">
        <v>1108</v>
      </c>
      <c r="F306" s="70">
        <v>1966</v>
      </c>
      <c r="G306" s="74">
        <f>10.9+45.4+13.6+46.7</f>
        <v>116.6</v>
      </c>
      <c r="H306" s="173"/>
    </row>
    <row r="307" spans="1:8" ht="20.25" customHeight="1">
      <c r="A307" s="70">
        <f>A306+1</f>
        <v>3</v>
      </c>
      <c r="B307" s="70" t="s">
        <v>860</v>
      </c>
      <c r="C307" s="70" t="s">
        <v>948</v>
      </c>
      <c r="D307" s="72">
        <v>7365</v>
      </c>
      <c r="E307" s="73">
        <v>669</v>
      </c>
      <c r="F307" s="70">
        <v>1966</v>
      </c>
      <c r="G307" s="74" t="s">
        <v>678</v>
      </c>
      <c r="H307" s="173"/>
    </row>
    <row r="308" spans="1:8" ht="23.25" customHeight="1">
      <c r="A308" s="70">
        <f>A307+1</f>
        <v>4</v>
      </c>
      <c r="B308" s="70" t="s">
        <v>861</v>
      </c>
      <c r="C308" s="70" t="s">
        <v>948</v>
      </c>
      <c r="D308" s="72">
        <v>3410</v>
      </c>
      <c r="E308" s="73">
        <v>310</v>
      </c>
      <c r="F308" s="70">
        <v>1983</v>
      </c>
      <c r="G308" s="74" t="s">
        <v>678</v>
      </c>
      <c r="H308" s="173"/>
    </row>
    <row r="309" spans="1:8" ht="18.75" customHeight="1">
      <c r="A309" s="70">
        <f>A308+1</f>
        <v>5</v>
      </c>
      <c r="B309" s="70" t="s">
        <v>858</v>
      </c>
      <c r="C309" s="70" t="s">
        <v>948</v>
      </c>
      <c r="D309" s="72">
        <v>2903</v>
      </c>
      <c r="E309" s="73">
        <v>265</v>
      </c>
      <c r="F309" s="70">
        <v>1966</v>
      </c>
      <c r="G309" s="74">
        <f>38.5+38.8</f>
        <v>77.3</v>
      </c>
      <c r="H309" s="173"/>
    </row>
    <row r="310" spans="1:8" ht="18.75" customHeight="1">
      <c r="A310" s="70">
        <f>A309+1</f>
        <v>6</v>
      </c>
      <c r="B310" s="70" t="s">
        <v>808</v>
      </c>
      <c r="C310" s="70" t="s">
        <v>948</v>
      </c>
      <c r="D310" s="72">
        <v>4083</v>
      </c>
      <c r="E310" s="73">
        <v>371</v>
      </c>
      <c r="F310" s="70">
        <v>1966</v>
      </c>
      <c r="G310" s="74">
        <v>38.2</v>
      </c>
      <c r="H310" s="173"/>
    </row>
    <row r="311" spans="1:8" ht="15.75" customHeight="1">
      <c r="A311" s="70"/>
      <c r="B311" s="70"/>
      <c r="C311" s="70"/>
      <c r="D311" s="72">
        <f>SUM(D305:D310)</f>
        <v>400998</v>
      </c>
      <c r="E311" s="73">
        <f>SUM(E305:E310)</f>
        <v>36455</v>
      </c>
      <c r="F311" s="70"/>
      <c r="G311" s="74">
        <f>SUM(G305:G310)</f>
        <v>1297</v>
      </c>
      <c r="H311" s="74">
        <f>495.3+2+2+10</f>
        <v>509.3</v>
      </c>
    </row>
    <row r="312" spans="1:8" ht="22.5" customHeight="1">
      <c r="A312" s="221" t="s">
        <v>652</v>
      </c>
      <c r="B312" s="222"/>
      <c r="C312" s="222"/>
      <c r="D312" s="222"/>
      <c r="E312" s="222"/>
      <c r="F312" s="222"/>
      <c r="G312" s="223"/>
      <c r="H312" s="74"/>
    </row>
    <row r="313" spans="1:8" ht="18.75" customHeight="1">
      <c r="A313" s="70">
        <v>1</v>
      </c>
      <c r="B313" s="70" t="s">
        <v>812</v>
      </c>
      <c r="C313" s="70" t="s">
        <v>949</v>
      </c>
      <c r="D313" s="72">
        <v>218849</v>
      </c>
      <c r="E313" s="73">
        <v>19895</v>
      </c>
      <c r="F313" s="70" t="s">
        <v>637</v>
      </c>
      <c r="G313" s="74">
        <v>450.9</v>
      </c>
      <c r="H313" s="74" t="s">
        <v>678</v>
      </c>
    </row>
    <row r="314" spans="1:8" ht="21" customHeight="1">
      <c r="A314" s="70">
        <f>A313+1</f>
        <v>2</v>
      </c>
      <c r="B314" s="70" t="s">
        <v>950</v>
      </c>
      <c r="C314" s="70" t="s">
        <v>949</v>
      </c>
      <c r="D314" s="72">
        <v>500</v>
      </c>
      <c r="E314" s="72">
        <v>477.5</v>
      </c>
      <c r="F314" s="90" t="s">
        <v>951</v>
      </c>
      <c r="G314" s="183">
        <v>15.2</v>
      </c>
      <c r="H314" s="173"/>
    </row>
    <row r="315" spans="1:8" ht="18.75">
      <c r="A315" s="70">
        <f>A314+1</f>
        <v>3</v>
      </c>
      <c r="B315" s="70" t="s">
        <v>952</v>
      </c>
      <c r="C315" s="70" t="s">
        <v>949</v>
      </c>
      <c r="D315" s="72">
        <v>1000</v>
      </c>
      <c r="E315" s="72">
        <v>955</v>
      </c>
      <c r="F315" s="90" t="s">
        <v>951</v>
      </c>
      <c r="G315" s="183">
        <v>84.3</v>
      </c>
      <c r="H315" s="173"/>
    </row>
    <row r="316" spans="1:8" ht="18.75">
      <c r="A316" s="70">
        <f>A315+1</f>
        <v>4</v>
      </c>
      <c r="B316" s="70" t="s">
        <v>858</v>
      </c>
      <c r="C316" s="70" t="s">
        <v>949</v>
      </c>
      <c r="D316" s="72">
        <v>1600</v>
      </c>
      <c r="E316" s="72">
        <v>1528</v>
      </c>
      <c r="F316" s="90" t="s">
        <v>951</v>
      </c>
      <c r="G316" s="183">
        <f>49+40.9</f>
        <v>89.9</v>
      </c>
      <c r="H316" s="173"/>
    </row>
    <row r="317" spans="1:8" ht="18.75" customHeight="1">
      <c r="A317" s="70">
        <f>A316+1</f>
        <v>5</v>
      </c>
      <c r="B317" s="70" t="s">
        <v>811</v>
      </c>
      <c r="C317" s="70" t="s">
        <v>949</v>
      </c>
      <c r="D317" s="72">
        <v>1171</v>
      </c>
      <c r="E317" s="73">
        <v>106</v>
      </c>
      <c r="F317" s="70">
        <v>1990</v>
      </c>
      <c r="G317" s="74" t="s">
        <v>678</v>
      </c>
      <c r="H317" s="173"/>
    </row>
    <row r="318" spans="1:8" ht="18.75">
      <c r="A318" s="70"/>
      <c r="B318" s="70"/>
      <c r="C318" s="70"/>
      <c r="D318" s="72">
        <f>SUM(D313:D317)</f>
        <v>223120</v>
      </c>
      <c r="E318" s="73">
        <f>SUM(E313:E317)</f>
        <v>22961.5</v>
      </c>
      <c r="F318" s="70"/>
      <c r="G318" s="74">
        <f>SUM(G313:G317)</f>
        <v>640.3</v>
      </c>
      <c r="H318" s="173"/>
    </row>
    <row r="319" spans="1:8" ht="21.75" customHeight="1">
      <c r="A319" s="221" t="s">
        <v>653</v>
      </c>
      <c r="B319" s="222"/>
      <c r="C319" s="222"/>
      <c r="D319" s="222"/>
      <c r="E319" s="222"/>
      <c r="F319" s="222"/>
      <c r="G319" s="223"/>
      <c r="H319" s="173"/>
    </row>
    <row r="320" spans="1:8" ht="22.5" customHeight="1">
      <c r="A320" s="70">
        <v>1</v>
      </c>
      <c r="B320" s="70" t="s">
        <v>812</v>
      </c>
      <c r="C320" s="70" t="s">
        <v>953</v>
      </c>
      <c r="D320" s="72">
        <v>574603</v>
      </c>
      <c r="E320" s="73">
        <v>52237</v>
      </c>
      <c r="F320" s="70">
        <v>1974</v>
      </c>
      <c r="G320" s="74">
        <v>1082.6</v>
      </c>
      <c r="H320" s="173"/>
    </row>
    <row r="321" spans="1:8" ht="18" customHeight="1">
      <c r="A321" s="70">
        <f>A320+1</f>
        <v>2</v>
      </c>
      <c r="B321" s="70" t="s">
        <v>860</v>
      </c>
      <c r="C321" s="70" t="s">
        <v>953</v>
      </c>
      <c r="D321" s="72">
        <v>1100</v>
      </c>
      <c r="E321" s="73">
        <v>99</v>
      </c>
      <c r="F321" s="70">
        <v>1974</v>
      </c>
      <c r="G321" s="74" t="s">
        <v>678</v>
      </c>
      <c r="H321" s="173"/>
    </row>
    <row r="322" spans="1:10" ht="18" customHeight="1">
      <c r="A322" s="70">
        <f>A321+1</f>
        <v>3</v>
      </c>
      <c r="B322" s="70" t="s">
        <v>590</v>
      </c>
      <c r="C322" s="70" t="s">
        <v>953</v>
      </c>
      <c r="D322" s="72">
        <v>992</v>
      </c>
      <c r="E322" s="73">
        <v>90</v>
      </c>
      <c r="F322" s="70">
        <v>1974</v>
      </c>
      <c r="G322" s="74" t="s">
        <v>678</v>
      </c>
      <c r="H322" s="173"/>
      <c r="J322" s="5" t="s">
        <v>592</v>
      </c>
    </row>
    <row r="323" spans="1:8" ht="18" customHeight="1">
      <c r="A323" s="70">
        <f>A322+1</f>
        <v>4</v>
      </c>
      <c r="B323" s="70" t="s">
        <v>591</v>
      </c>
      <c r="C323" s="70" t="s">
        <v>953</v>
      </c>
      <c r="D323" s="72">
        <v>7350</v>
      </c>
      <c r="E323" s="73">
        <v>668</v>
      </c>
      <c r="F323" s="70">
        <v>1974</v>
      </c>
      <c r="G323" s="74">
        <f>63.4</f>
        <v>63.4</v>
      </c>
      <c r="H323" s="173"/>
    </row>
    <row r="324" spans="1:8" ht="18" customHeight="1">
      <c r="A324" s="70"/>
      <c r="B324" s="70"/>
      <c r="C324" s="70"/>
      <c r="D324" s="72">
        <f>SUM(D320:D323)</f>
        <v>584045</v>
      </c>
      <c r="E324" s="73">
        <f>SUM(E320:E323)</f>
        <v>53094</v>
      </c>
      <c r="F324" s="70"/>
      <c r="G324" s="74">
        <f>SUM(G320:G323)</f>
        <v>1146</v>
      </c>
      <c r="H324" s="173"/>
    </row>
    <row r="325" spans="1:8" ht="18" customHeight="1">
      <c r="A325" s="221" t="s">
        <v>654</v>
      </c>
      <c r="B325" s="222"/>
      <c r="C325" s="222"/>
      <c r="D325" s="222"/>
      <c r="E325" s="222"/>
      <c r="F325" s="222"/>
      <c r="G325" s="223"/>
      <c r="H325" s="173"/>
    </row>
    <row r="326" spans="1:8" ht="17.25" customHeight="1">
      <c r="A326" s="70">
        <v>1</v>
      </c>
      <c r="B326" s="70" t="s">
        <v>812</v>
      </c>
      <c r="C326" s="70" t="s">
        <v>954</v>
      </c>
      <c r="D326" s="72">
        <v>191963</v>
      </c>
      <c r="E326" s="73">
        <v>17451</v>
      </c>
      <c r="F326" s="70">
        <v>1931</v>
      </c>
      <c r="G326" s="74">
        <v>509.4</v>
      </c>
      <c r="H326" s="173"/>
    </row>
    <row r="327" spans="1:8" ht="24.75" customHeight="1">
      <c r="A327" s="70">
        <f>A326+1</f>
        <v>2</v>
      </c>
      <c r="B327" s="70" t="s">
        <v>808</v>
      </c>
      <c r="C327" s="70" t="s">
        <v>954</v>
      </c>
      <c r="D327" s="72">
        <v>4308</v>
      </c>
      <c r="E327" s="73">
        <v>391</v>
      </c>
      <c r="F327" s="70">
        <v>1931</v>
      </c>
      <c r="G327" s="74">
        <v>32.8</v>
      </c>
      <c r="H327" s="173"/>
    </row>
    <row r="328" spans="1:8" ht="18.75" customHeight="1">
      <c r="A328" s="70">
        <f>A327+1</f>
        <v>3</v>
      </c>
      <c r="B328" s="70" t="s">
        <v>860</v>
      </c>
      <c r="C328" s="70" t="s">
        <v>954</v>
      </c>
      <c r="D328" s="72">
        <v>1430</v>
      </c>
      <c r="E328" s="73">
        <v>130</v>
      </c>
      <c r="F328" s="70">
        <v>1931</v>
      </c>
      <c r="G328" s="70" t="s">
        <v>678</v>
      </c>
      <c r="H328" s="173"/>
    </row>
    <row r="329" spans="1:8" ht="20.25" customHeight="1">
      <c r="A329" s="70">
        <f>A328+1</f>
        <v>4</v>
      </c>
      <c r="B329" s="70" t="s">
        <v>955</v>
      </c>
      <c r="C329" s="70" t="s">
        <v>954</v>
      </c>
      <c r="D329" s="72">
        <v>11019</v>
      </c>
      <c r="E329" s="73">
        <v>1001</v>
      </c>
      <c r="F329" s="70">
        <v>1970</v>
      </c>
      <c r="G329" s="74">
        <v>18.2</v>
      </c>
      <c r="H329" s="173"/>
    </row>
    <row r="330" spans="1:8" ht="18.75">
      <c r="A330" s="70"/>
      <c r="B330" s="70"/>
      <c r="C330" s="70"/>
      <c r="D330" s="72">
        <f>SUM(D326:D329)</f>
        <v>208720</v>
      </c>
      <c r="E330" s="73">
        <f>SUM(E326:E329)</f>
        <v>18973</v>
      </c>
      <c r="F330" s="70"/>
      <c r="G330" s="74">
        <f>SUM(G326:G329)</f>
        <v>560.4</v>
      </c>
      <c r="H330" s="173"/>
    </row>
    <row r="331" spans="1:8" ht="29.25" customHeight="1">
      <c r="A331" s="221" t="s">
        <v>655</v>
      </c>
      <c r="B331" s="222"/>
      <c r="C331" s="222"/>
      <c r="D331" s="222"/>
      <c r="E331" s="222"/>
      <c r="F331" s="222"/>
      <c r="G331" s="223"/>
      <c r="H331" s="173"/>
    </row>
    <row r="332" spans="1:8" ht="18.75">
      <c r="A332" s="70">
        <v>1</v>
      </c>
      <c r="B332" s="70" t="s">
        <v>812</v>
      </c>
      <c r="C332" s="70" t="s">
        <v>956</v>
      </c>
      <c r="D332" s="72">
        <v>28011</v>
      </c>
      <c r="E332" s="73">
        <v>2546</v>
      </c>
      <c r="F332" s="70">
        <v>1974</v>
      </c>
      <c r="G332" s="74">
        <v>2077</v>
      </c>
      <c r="H332" s="173"/>
    </row>
    <row r="333" spans="1:8" ht="18.75">
      <c r="A333" s="70">
        <v>2</v>
      </c>
      <c r="B333" s="70" t="s">
        <v>730</v>
      </c>
      <c r="C333" s="70" t="s">
        <v>956</v>
      </c>
      <c r="D333" s="72">
        <v>1500</v>
      </c>
      <c r="E333" s="73">
        <v>1282</v>
      </c>
      <c r="F333" s="70">
        <v>2010</v>
      </c>
      <c r="G333" s="74" t="s">
        <v>678</v>
      </c>
      <c r="H333" s="173"/>
    </row>
    <row r="334" spans="1:8" ht="18.75">
      <c r="A334" s="70">
        <v>3</v>
      </c>
      <c r="B334" s="70" t="s">
        <v>656</v>
      </c>
      <c r="C334" s="70" t="s">
        <v>956</v>
      </c>
      <c r="D334" s="72">
        <v>2000</v>
      </c>
      <c r="E334" s="73">
        <v>1715</v>
      </c>
      <c r="F334" s="70">
        <v>2010</v>
      </c>
      <c r="G334" s="74">
        <f>47+47</f>
        <v>94</v>
      </c>
      <c r="H334" s="173"/>
    </row>
    <row r="335" spans="1:8" ht="18.75" customHeight="1">
      <c r="A335" s="91"/>
      <c r="B335" s="70"/>
      <c r="C335" s="70"/>
      <c r="D335" s="72">
        <f>SUM(D332:D334)</f>
        <v>31511</v>
      </c>
      <c r="E335" s="73">
        <f>SUM(E332:E334)</f>
        <v>5543</v>
      </c>
      <c r="F335" s="70"/>
      <c r="G335" s="74">
        <f>SUM(G332:G334)</f>
        <v>2171</v>
      </c>
      <c r="H335" s="173"/>
    </row>
    <row r="336" spans="1:8" ht="29.25" customHeight="1">
      <c r="A336" s="221" t="s">
        <v>657</v>
      </c>
      <c r="B336" s="222"/>
      <c r="C336" s="222"/>
      <c r="D336" s="222"/>
      <c r="E336" s="222"/>
      <c r="F336" s="222"/>
      <c r="G336" s="223"/>
      <c r="H336" s="173"/>
    </row>
    <row r="337" spans="1:8" ht="18.75">
      <c r="A337" s="70">
        <v>1</v>
      </c>
      <c r="B337" s="70" t="s">
        <v>812</v>
      </c>
      <c r="C337" s="70" t="s">
        <v>957</v>
      </c>
      <c r="D337" s="72">
        <v>1086231</v>
      </c>
      <c r="E337" s="73">
        <v>98748</v>
      </c>
      <c r="F337" s="70">
        <v>1978</v>
      </c>
      <c r="G337" s="74">
        <v>1984.1</v>
      </c>
      <c r="H337" s="173"/>
    </row>
    <row r="338" spans="1:8" ht="37.5" customHeight="1">
      <c r="A338" s="70">
        <f>A337+1</f>
        <v>2</v>
      </c>
      <c r="B338" s="70" t="s">
        <v>858</v>
      </c>
      <c r="C338" s="70" t="s">
        <v>957</v>
      </c>
      <c r="D338" s="72">
        <v>1650</v>
      </c>
      <c r="E338" s="73">
        <v>150</v>
      </c>
      <c r="F338" s="70">
        <v>1979</v>
      </c>
      <c r="G338" s="92">
        <f>47.7+23.1</f>
        <v>70.80000000000001</v>
      </c>
      <c r="H338" s="173"/>
    </row>
    <row r="339" spans="1:8" ht="37.5" customHeight="1">
      <c r="A339" s="70">
        <f>A338+1</f>
        <v>3</v>
      </c>
      <c r="B339" s="70" t="s">
        <v>728</v>
      </c>
      <c r="C339" s="70" t="s">
        <v>957</v>
      </c>
      <c r="D339" s="72">
        <v>6713</v>
      </c>
      <c r="E339" s="73">
        <v>610</v>
      </c>
      <c r="F339" s="70">
        <v>1978</v>
      </c>
      <c r="G339" s="74" t="s">
        <v>678</v>
      </c>
      <c r="H339" s="173"/>
    </row>
    <row r="340" spans="1:8" ht="18.75" customHeight="1">
      <c r="A340" s="70">
        <f>A339+1</f>
        <v>4</v>
      </c>
      <c r="B340" s="70" t="s">
        <v>958</v>
      </c>
      <c r="C340" s="70" t="s">
        <v>957</v>
      </c>
      <c r="D340" s="72">
        <v>6645.2</v>
      </c>
      <c r="E340" s="73">
        <v>6512.3</v>
      </c>
      <c r="F340" s="70" t="s">
        <v>959</v>
      </c>
      <c r="G340" s="74" t="s">
        <v>678</v>
      </c>
      <c r="H340" s="173"/>
    </row>
    <row r="341" spans="1:8" ht="20.25" customHeight="1">
      <c r="A341" s="70">
        <f>A340+1</f>
        <v>5</v>
      </c>
      <c r="B341" s="70" t="s">
        <v>861</v>
      </c>
      <c r="C341" s="70" t="s">
        <v>957</v>
      </c>
      <c r="D341" s="72">
        <v>1051</v>
      </c>
      <c r="E341" s="73">
        <v>96</v>
      </c>
      <c r="F341" s="70">
        <v>1978</v>
      </c>
      <c r="G341" s="74" t="s">
        <v>678</v>
      </c>
      <c r="H341" s="173"/>
    </row>
    <row r="342" spans="1:8" ht="18.75">
      <c r="A342" s="70"/>
      <c r="B342" s="70"/>
      <c r="C342" s="70"/>
      <c r="D342" s="72">
        <f>SUM(D337:D341)</f>
        <v>1102290.2</v>
      </c>
      <c r="E342" s="73">
        <f>SUM(E337:E341)</f>
        <v>106116.3</v>
      </c>
      <c r="F342" s="70"/>
      <c r="G342" s="74">
        <f>SUM(G337:G341)</f>
        <v>2054.9</v>
      </c>
      <c r="H342" s="173"/>
    </row>
    <row r="343" spans="1:8" ht="30.75" customHeight="1">
      <c r="A343" s="221" t="s">
        <v>658</v>
      </c>
      <c r="B343" s="222"/>
      <c r="C343" s="222"/>
      <c r="D343" s="222"/>
      <c r="E343" s="222"/>
      <c r="F343" s="222"/>
      <c r="G343" s="223"/>
      <c r="H343" s="173"/>
    </row>
    <row r="344" spans="1:8" ht="23.25" customHeight="1">
      <c r="A344" s="70">
        <v>1</v>
      </c>
      <c r="B344" s="70" t="s">
        <v>812</v>
      </c>
      <c r="C344" s="70" t="s">
        <v>960</v>
      </c>
      <c r="D344" s="72">
        <v>116618</v>
      </c>
      <c r="E344" s="73">
        <v>10601</v>
      </c>
      <c r="F344" s="70">
        <v>1936</v>
      </c>
      <c r="G344" s="74">
        <v>652.8</v>
      </c>
      <c r="H344" s="173"/>
    </row>
    <row r="345" spans="1:8" ht="18.75" customHeight="1">
      <c r="A345" s="70">
        <f>A344+1</f>
        <v>2</v>
      </c>
      <c r="B345" s="70" t="s">
        <v>863</v>
      </c>
      <c r="C345" s="70" t="s">
        <v>960</v>
      </c>
      <c r="D345" s="72">
        <v>27634</v>
      </c>
      <c r="E345" s="73">
        <v>2512</v>
      </c>
      <c r="F345" s="70">
        <v>1936</v>
      </c>
      <c r="G345" s="74">
        <v>100.8</v>
      </c>
      <c r="H345" s="173"/>
    </row>
    <row r="346" spans="1:8" ht="18.75">
      <c r="A346" s="70">
        <f>A345+1</f>
        <v>3</v>
      </c>
      <c r="B346" s="70" t="s">
        <v>862</v>
      </c>
      <c r="C346" s="70" t="s">
        <v>960</v>
      </c>
      <c r="D346" s="72">
        <v>8234</v>
      </c>
      <c r="E346" s="73">
        <v>748</v>
      </c>
      <c r="F346" s="70">
        <v>1976</v>
      </c>
      <c r="G346" s="74" t="s">
        <v>678</v>
      </c>
      <c r="H346" s="173"/>
    </row>
    <row r="347" spans="1:8" ht="18.75">
      <c r="A347" s="70"/>
      <c r="B347" s="70"/>
      <c r="C347" s="70"/>
      <c r="D347" s="72">
        <f>SUM(D344:D346)</f>
        <v>152486</v>
      </c>
      <c r="E347" s="73">
        <f>SUM(E344:E346)</f>
        <v>13861</v>
      </c>
      <c r="F347" s="70"/>
      <c r="G347" s="74">
        <f>SUM(G344:G346)</f>
        <v>753.5999999999999</v>
      </c>
      <c r="H347" s="173"/>
    </row>
    <row r="348" spans="1:8" ht="27" customHeight="1">
      <c r="A348" s="221" t="s">
        <v>659</v>
      </c>
      <c r="B348" s="222"/>
      <c r="C348" s="222"/>
      <c r="D348" s="222"/>
      <c r="E348" s="222"/>
      <c r="F348" s="222"/>
      <c r="G348" s="223"/>
      <c r="H348" s="173"/>
    </row>
    <row r="349" spans="1:8" ht="18.75">
      <c r="A349" s="70">
        <v>1</v>
      </c>
      <c r="B349" s="70" t="s">
        <v>812</v>
      </c>
      <c r="C349" s="70" t="s">
        <v>961</v>
      </c>
      <c r="D349" s="72">
        <v>367536</v>
      </c>
      <c r="E349" s="73">
        <v>33412</v>
      </c>
      <c r="F349" s="70">
        <v>1983</v>
      </c>
      <c r="G349" s="74">
        <v>1078.2</v>
      </c>
      <c r="H349" s="173"/>
    </row>
    <row r="350" spans="1:8" ht="18.75">
      <c r="A350" s="70">
        <f>A349+1</f>
        <v>2</v>
      </c>
      <c r="B350" s="70" t="s">
        <v>660</v>
      </c>
      <c r="C350" s="70" t="s">
        <v>961</v>
      </c>
      <c r="D350" s="72">
        <v>7506</v>
      </c>
      <c r="E350" s="73">
        <v>682</v>
      </c>
      <c r="F350" s="70">
        <v>1989</v>
      </c>
      <c r="G350" s="74">
        <f>74+96.6</f>
        <v>170.6</v>
      </c>
      <c r="H350" s="173"/>
    </row>
    <row r="351" spans="1:8" ht="18.75">
      <c r="A351" s="70">
        <f>A350+1</f>
        <v>3</v>
      </c>
      <c r="B351" s="70" t="s">
        <v>962</v>
      </c>
      <c r="C351" s="70" t="s">
        <v>961</v>
      </c>
      <c r="D351" s="72">
        <v>4268</v>
      </c>
      <c r="E351" s="73">
        <v>388</v>
      </c>
      <c r="F351" s="70">
        <v>1988</v>
      </c>
      <c r="G351" s="74">
        <f>103.6+1.3+6.8</f>
        <v>111.69999999999999</v>
      </c>
      <c r="H351" s="173"/>
    </row>
    <row r="352" spans="1:8" ht="18.75">
      <c r="A352" s="70"/>
      <c r="B352" s="70"/>
      <c r="C352" s="70"/>
      <c r="D352" s="72">
        <f>SUM(D349:D351)</f>
        <v>379310</v>
      </c>
      <c r="E352" s="73">
        <f>SUM(E349:E351)</f>
        <v>34482</v>
      </c>
      <c r="F352" s="70"/>
      <c r="G352" s="74">
        <f>SUM(G349:G351)</f>
        <v>1360.5</v>
      </c>
      <c r="H352" s="173"/>
    </row>
    <row r="353" spans="1:8" ht="18.75" customHeight="1">
      <c r="A353" s="221" t="s">
        <v>442</v>
      </c>
      <c r="B353" s="222"/>
      <c r="C353" s="222"/>
      <c r="D353" s="222"/>
      <c r="E353" s="222"/>
      <c r="F353" s="222"/>
      <c r="G353" s="223"/>
      <c r="H353" s="173"/>
    </row>
    <row r="354" spans="1:8" ht="18.75">
      <c r="A354" s="70">
        <v>1</v>
      </c>
      <c r="B354" s="70" t="s">
        <v>812</v>
      </c>
      <c r="C354" s="210" t="s">
        <v>963</v>
      </c>
      <c r="D354" s="72">
        <v>31284</v>
      </c>
      <c r="E354" s="73">
        <v>2844</v>
      </c>
      <c r="F354" s="70">
        <v>1917</v>
      </c>
      <c r="G354" s="74">
        <v>270.1</v>
      </c>
      <c r="H354" s="173"/>
    </row>
    <row r="355" spans="1:8" ht="18.75">
      <c r="A355" s="70">
        <f aca="true" t="shared" si="14" ref="A355:A365">A354+1</f>
        <v>2</v>
      </c>
      <c r="B355" s="70" t="s">
        <v>830</v>
      </c>
      <c r="C355" s="210" t="s">
        <v>963</v>
      </c>
      <c r="D355" s="72">
        <v>850675</v>
      </c>
      <c r="E355" s="73">
        <v>77334</v>
      </c>
      <c r="F355" s="70">
        <v>1994</v>
      </c>
      <c r="G355" s="74">
        <v>9.4</v>
      </c>
      <c r="H355" s="173"/>
    </row>
    <row r="356" spans="1:8" ht="18.75">
      <c r="A356" s="70">
        <f t="shared" si="14"/>
        <v>3</v>
      </c>
      <c r="B356" s="70" t="s">
        <v>680</v>
      </c>
      <c r="C356" s="210" t="s">
        <v>963</v>
      </c>
      <c r="D356" s="72">
        <v>2036</v>
      </c>
      <c r="E356" s="73">
        <v>185</v>
      </c>
      <c r="F356" s="70">
        <v>1985</v>
      </c>
      <c r="G356" s="74">
        <v>3.5</v>
      </c>
      <c r="H356" s="173"/>
    </row>
    <row r="357" spans="1:8" ht="18.75">
      <c r="A357" s="70">
        <f t="shared" si="14"/>
        <v>4</v>
      </c>
      <c r="B357" s="70" t="s">
        <v>825</v>
      </c>
      <c r="C357" s="210" t="s">
        <v>963</v>
      </c>
      <c r="D357" s="72">
        <v>14558</v>
      </c>
      <c r="E357" s="73">
        <v>1323</v>
      </c>
      <c r="F357" s="70">
        <v>1980</v>
      </c>
      <c r="G357" s="74">
        <f>35.3+23</f>
        <v>58.3</v>
      </c>
      <c r="H357" s="173"/>
    </row>
    <row r="358" spans="1:8" ht="18.75">
      <c r="A358" s="70">
        <f t="shared" si="14"/>
        <v>5</v>
      </c>
      <c r="B358" s="70" t="s">
        <v>861</v>
      </c>
      <c r="C358" s="210" t="s">
        <v>963</v>
      </c>
      <c r="D358" s="72">
        <v>360</v>
      </c>
      <c r="E358" s="73">
        <v>32</v>
      </c>
      <c r="F358" s="70">
        <v>1990</v>
      </c>
      <c r="G358" s="74" t="s">
        <v>678</v>
      </c>
      <c r="H358" s="173"/>
    </row>
    <row r="359" spans="1:8" ht="18.75" customHeight="1">
      <c r="A359" s="70">
        <f t="shared" si="14"/>
        <v>6</v>
      </c>
      <c r="B359" s="70" t="s">
        <v>811</v>
      </c>
      <c r="C359" s="210" t="s">
        <v>963</v>
      </c>
      <c r="D359" s="72">
        <v>1944</v>
      </c>
      <c r="E359" s="73">
        <v>176</v>
      </c>
      <c r="F359" s="70">
        <v>1985</v>
      </c>
      <c r="G359" s="74" t="s">
        <v>678</v>
      </c>
      <c r="H359" s="173"/>
    </row>
    <row r="360" spans="1:8" ht="18.75">
      <c r="A360" s="70">
        <f t="shared" si="14"/>
        <v>7</v>
      </c>
      <c r="B360" s="70" t="s">
        <v>661</v>
      </c>
      <c r="C360" s="70" t="s">
        <v>964</v>
      </c>
      <c r="D360" s="83">
        <v>994656</v>
      </c>
      <c r="E360" s="73">
        <v>267526.23</v>
      </c>
      <c r="F360" s="183" t="s">
        <v>965</v>
      </c>
      <c r="G360" s="183">
        <v>956.6</v>
      </c>
      <c r="H360" s="173"/>
    </row>
    <row r="361" spans="1:8" ht="18.75">
      <c r="A361" s="70">
        <f t="shared" si="14"/>
        <v>8</v>
      </c>
      <c r="B361" s="70" t="s">
        <v>641</v>
      </c>
      <c r="C361" s="70" t="s">
        <v>966</v>
      </c>
      <c r="D361" s="72">
        <v>601574</v>
      </c>
      <c r="E361" s="73">
        <v>54688</v>
      </c>
      <c r="F361" s="183" t="s">
        <v>967</v>
      </c>
      <c r="G361" s="84">
        <v>939.6</v>
      </c>
      <c r="H361" s="173"/>
    </row>
    <row r="362" spans="1:8" ht="18.75">
      <c r="A362" s="70">
        <f t="shared" si="14"/>
        <v>9</v>
      </c>
      <c r="B362" s="70" t="s">
        <v>968</v>
      </c>
      <c r="C362" s="70" t="s">
        <v>966</v>
      </c>
      <c r="D362" s="83">
        <v>2292</v>
      </c>
      <c r="E362" s="73">
        <v>1603.36</v>
      </c>
      <c r="F362" s="183" t="s">
        <v>967</v>
      </c>
      <c r="G362" s="183" t="s">
        <v>678</v>
      </c>
      <c r="H362" s="173"/>
    </row>
    <row r="363" spans="1:8" ht="18.75" customHeight="1">
      <c r="A363" s="70">
        <f t="shared" si="14"/>
        <v>10</v>
      </c>
      <c r="B363" s="70" t="s">
        <v>662</v>
      </c>
      <c r="C363" s="70" t="s">
        <v>966</v>
      </c>
      <c r="D363" s="83">
        <v>5025</v>
      </c>
      <c r="E363" s="73">
        <v>2766.62</v>
      </c>
      <c r="F363" s="183" t="s">
        <v>967</v>
      </c>
      <c r="G363" s="183" t="s">
        <v>678</v>
      </c>
      <c r="H363" s="173"/>
    </row>
    <row r="364" spans="1:8" ht="37.5">
      <c r="A364" s="70">
        <f t="shared" si="14"/>
        <v>11</v>
      </c>
      <c r="B364" s="70" t="s">
        <v>641</v>
      </c>
      <c r="C364" s="70" t="s">
        <v>969</v>
      </c>
      <c r="D364" s="83">
        <v>304418</v>
      </c>
      <c r="E364" s="73">
        <v>0</v>
      </c>
      <c r="F364" s="183">
        <v>1982</v>
      </c>
      <c r="G364" s="183">
        <v>1063.6</v>
      </c>
      <c r="H364" s="173"/>
    </row>
    <row r="365" spans="1:8" ht="37.5" customHeight="1">
      <c r="A365" s="70">
        <f t="shared" si="14"/>
        <v>12</v>
      </c>
      <c r="B365" s="70" t="s">
        <v>570</v>
      </c>
      <c r="C365" s="70" t="s">
        <v>969</v>
      </c>
      <c r="D365" s="83">
        <v>23000</v>
      </c>
      <c r="E365" s="73">
        <v>0</v>
      </c>
      <c r="F365" s="183">
        <v>1980</v>
      </c>
      <c r="G365" s="183">
        <v>63.8</v>
      </c>
      <c r="H365" s="173"/>
    </row>
    <row r="366" spans="1:8" ht="39" customHeight="1">
      <c r="A366" s="70"/>
      <c r="B366" s="70"/>
      <c r="C366" s="70"/>
      <c r="D366" s="83">
        <f>SUM(D354:D365)</f>
        <v>2831822</v>
      </c>
      <c r="E366" s="73">
        <f>SUM(E354:E365)</f>
        <v>408478.20999999996</v>
      </c>
      <c r="F366" s="183"/>
      <c r="G366" s="84">
        <f>SUM(G354:G365)</f>
        <v>3364.9</v>
      </c>
      <c r="H366" s="173"/>
    </row>
    <row r="367" spans="1:8" ht="39" customHeight="1">
      <c r="A367" s="221" t="s">
        <v>167</v>
      </c>
      <c r="B367" s="222"/>
      <c r="C367" s="222"/>
      <c r="D367" s="222"/>
      <c r="E367" s="222"/>
      <c r="F367" s="222"/>
      <c r="G367" s="223"/>
      <c r="H367" s="173"/>
    </row>
    <row r="368" spans="1:8" ht="39" customHeight="1">
      <c r="A368" s="70">
        <v>1</v>
      </c>
      <c r="B368" s="70" t="s">
        <v>841</v>
      </c>
      <c r="C368" s="70" t="s">
        <v>970</v>
      </c>
      <c r="D368" s="72">
        <v>22607</v>
      </c>
      <c r="E368" s="73">
        <v>2055</v>
      </c>
      <c r="F368" s="70">
        <v>1920</v>
      </c>
      <c r="G368" s="74">
        <v>249.5</v>
      </c>
      <c r="H368" s="173"/>
    </row>
    <row r="369" spans="1:8" ht="18.75" customHeight="1">
      <c r="A369" s="70">
        <v>2</v>
      </c>
      <c r="B369" s="70" t="s">
        <v>829</v>
      </c>
      <c r="C369" s="70" t="s">
        <v>970</v>
      </c>
      <c r="D369" s="72">
        <v>1514</v>
      </c>
      <c r="E369" s="73">
        <v>137</v>
      </c>
      <c r="F369" s="70">
        <v>1970</v>
      </c>
      <c r="G369" s="74" t="s">
        <v>678</v>
      </c>
      <c r="H369" s="173"/>
    </row>
    <row r="370" spans="1:8" ht="18" customHeight="1">
      <c r="A370" s="70"/>
      <c r="B370" s="70"/>
      <c r="C370" s="70"/>
      <c r="D370" s="72">
        <f>SUM(D368:D369)</f>
        <v>24121</v>
      </c>
      <c r="E370" s="73">
        <f>SUM(E368:E369)</f>
        <v>2192</v>
      </c>
      <c r="F370" s="70"/>
      <c r="G370" s="74">
        <f>SUM(G368:G369)</f>
        <v>249.5</v>
      </c>
      <c r="H370" s="173"/>
    </row>
    <row r="371" spans="1:8" ht="26.25" customHeight="1">
      <c r="A371" s="221" t="s">
        <v>664</v>
      </c>
      <c r="B371" s="222"/>
      <c r="C371" s="222"/>
      <c r="D371" s="222"/>
      <c r="E371" s="222"/>
      <c r="F371" s="222"/>
      <c r="G371" s="223"/>
      <c r="H371" s="173"/>
    </row>
    <row r="372" spans="1:8" ht="18.75">
      <c r="A372" s="70">
        <v>1</v>
      </c>
      <c r="B372" s="70" t="s">
        <v>842</v>
      </c>
      <c r="C372" s="70" t="s">
        <v>1600</v>
      </c>
      <c r="D372" s="72">
        <v>15789</v>
      </c>
      <c r="E372" s="73">
        <v>1435</v>
      </c>
      <c r="F372" s="70">
        <v>1970</v>
      </c>
      <c r="G372" s="74">
        <v>386.7</v>
      </c>
      <c r="H372" s="173"/>
    </row>
    <row r="373" spans="1:8" ht="37.5">
      <c r="A373" s="70">
        <v>2</v>
      </c>
      <c r="B373" s="70" t="s">
        <v>971</v>
      </c>
      <c r="C373" s="70" t="s">
        <v>972</v>
      </c>
      <c r="D373" s="72">
        <v>72217.63</v>
      </c>
      <c r="E373" s="73">
        <v>2645</v>
      </c>
      <c r="F373" s="70">
        <v>1978</v>
      </c>
      <c r="G373" s="74">
        <v>232.6</v>
      </c>
      <c r="H373" s="173"/>
    </row>
    <row r="374" spans="1:8" ht="18.75">
      <c r="A374" s="70">
        <v>3</v>
      </c>
      <c r="B374" s="70" t="s">
        <v>808</v>
      </c>
      <c r="C374" s="70" t="s">
        <v>1600</v>
      </c>
      <c r="D374" s="72">
        <v>18370</v>
      </c>
      <c r="E374" s="73">
        <v>13225.6</v>
      </c>
      <c r="F374" s="70">
        <v>1995</v>
      </c>
      <c r="G374" s="74">
        <v>58.5</v>
      </c>
      <c r="H374" s="173"/>
    </row>
    <row r="375" spans="1:8" ht="18.75" customHeight="1">
      <c r="A375" s="70">
        <v>4</v>
      </c>
      <c r="B375" s="70" t="s">
        <v>1601</v>
      </c>
      <c r="C375" s="70" t="s">
        <v>1600</v>
      </c>
      <c r="D375" s="72">
        <v>3000</v>
      </c>
      <c r="E375" s="73">
        <v>0</v>
      </c>
      <c r="F375" s="70">
        <v>1995</v>
      </c>
      <c r="G375" s="74">
        <v>1.7</v>
      </c>
      <c r="H375" s="173"/>
    </row>
    <row r="376" spans="1:8" ht="18.75">
      <c r="A376" s="70"/>
      <c r="B376" s="70"/>
      <c r="C376" s="70"/>
      <c r="D376" s="72">
        <f>SUM(D372:D375)</f>
        <v>109376.63</v>
      </c>
      <c r="E376" s="73">
        <f>SUM(E372:E375)</f>
        <v>17305.6</v>
      </c>
      <c r="F376" s="70"/>
      <c r="G376" s="74">
        <f>SUM(G372:G375)</f>
        <v>679.5</v>
      </c>
      <c r="H376" s="173"/>
    </row>
    <row r="377" spans="1:8" ht="26.25" customHeight="1">
      <c r="A377" s="221" t="s">
        <v>663</v>
      </c>
      <c r="B377" s="222"/>
      <c r="C377" s="222"/>
      <c r="D377" s="222"/>
      <c r="E377" s="222"/>
      <c r="F377" s="222"/>
      <c r="G377" s="223"/>
      <c r="H377" s="173"/>
    </row>
    <row r="378" spans="1:8" ht="18.75" customHeight="1">
      <c r="A378" s="70">
        <v>1</v>
      </c>
      <c r="B378" s="70" t="s">
        <v>843</v>
      </c>
      <c r="C378" s="70" t="s">
        <v>973</v>
      </c>
      <c r="D378" s="72">
        <v>18370</v>
      </c>
      <c r="E378" s="72">
        <v>7409.6</v>
      </c>
      <c r="F378" s="70">
        <v>1972</v>
      </c>
      <c r="G378" s="74">
        <v>126.3</v>
      </c>
      <c r="H378" s="173"/>
    </row>
    <row r="379" spans="1:8" ht="18.75" customHeight="1">
      <c r="A379" s="70">
        <f>A378+1</f>
        <v>2</v>
      </c>
      <c r="B379" s="70" t="s">
        <v>844</v>
      </c>
      <c r="C379" s="70" t="s">
        <v>973</v>
      </c>
      <c r="D379" s="72">
        <v>12247</v>
      </c>
      <c r="E379" s="72">
        <v>8820.63</v>
      </c>
      <c r="F379" s="70">
        <v>2007</v>
      </c>
      <c r="G379" s="74" t="s">
        <v>678</v>
      </c>
      <c r="H379" s="173"/>
    </row>
    <row r="380" spans="1:8" ht="18.75" customHeight="1">
      <c r="A380" s="70">
        <f>A379+1</f>
        <v>3</v>
      </c>
      <c r="B380" s="70" t="s">
        <v>616</v>
      </c>
      <c r="C380" s="70" t="s">
        <v>973</v>
      </c>
      <c r="D380" s="72">
        <v>51000</v>
      </c>
      <c r="E380" s="72">
        <v>43265</v>
      </c>
      <c r="F380" s="70">
        <v>2010</v>
      </c>
      <c r="G380" s="74">
        <v>1750</v>
      </c>
      <c r="H380" s="173"/>
    </row>
    <row r="381" spans="1:8" ht="18.75" customHeight="1">
      <c r="A381" s="70">
        <f>A380+1</f>
        <v>4</v>
      </c>
      <c r="B381" s="70" t="s">
        <v>845</v>
      </c>
      <c r="C381" s="70" t="s">
        <v>973</v>
      </c>
      <c r="D381" s="72">
        <v>157240</v>
      </c>
      <c r="E381" s="72">
        <v>70755.95</v>
      </c>
      <c r="F381" s="70">
        <v>2005</v>
      </c>
      <c r="G381" s="74" t="s">
        <v>678</v>
      </c>
      <c r="H381" s="173"/>
    </row>
    <row r="382" spans="1:8" ht="18.75" customHeight="1">
      <c r="A382" s="70"/>
      <c r="B382" s="70"/>
      <c r="C382" s="70"/>
      <c r="D382" s="72">
        <f>SUM(D378:D381)</f>
        <v>238857</v>
      </c>
      <c r="E382" s="72">
        <f>SUM(E378:E381)</f>
        <v>130251.18</v>
      </c>
      <c r="F382" s="70"/>
      <c r="G382" s="74">
        <f>SUM(G378:G381)</f>
        <v>1876.3</v>
      </c>
      <c r="H382" s="173"/>
    </row>
    <row r="383" spans="1:8" ht="18.75" customHeight="1">
      <c r="A383" s="221" t="s">
        <v>665</v>
      </c>
      <c r="B383" s="222"/>
      <c r="C383" s="222"/>
      <c r="D383" s="222"/>
      <c r="E383" s="222"/>
      <c r="F383" s="222"/>
      <c r="G383" s="223"/>
      <c r="H383" s="173"/>
    </row>
    <row r="384" spans="1:8" ht="18.75" customHeight="1">
      <c r="A384" s="70">
        <v>1</v>
      </c>
      <c r="B384" s="70" t="s">
        <v>812</v>
      </c>
      <c r="C384" s="70" t="s">
        <v>974</v>
      </c>
      <c r="D384" s="72">
        <v>122349</v>
      </c>
      <c r="E384" s="73">
        <v>11122</v>
      </c>
      <c r="F384" s="70">
        <v>1900</v>
      </c>
      <c r="G384" s="74">
        <v>607.5</v>
      </c>
      <c r="H384" s="173"/>
    </row>
    <row r="385" spans="1:8" ht="18.75" customHeight="1">
      <c r="A385" s="70">
        <f aca="true" t="shared" si="15" ref="A385:A390">A384+1</f>
        <v>2</v>
      </c>
      <c r="B385" s="70" t="s">
        <v>830</v>
      </c>
      <c r="C385" s="70" t="s">
        <v>975</v>
      </c>
      <c r="D385" s="72">
        <v>21267</v>
      </c>
      <c r="E385" s="73">
        <v>1933</v>
      </c>
      <c r="F385" s="70">
        <v>1976</v>
      </c>
      <c r="G385" s="74">
        <v>50.2</v>
      </c>
      <c r="H385" s="173"/>
    </row>
    <row r="386" spans="1:8" ht="18.75" customHeight="1">
      <c r="A386" s="70">
        <f t="shared" si="15"/>
        <v>3</v>
      </c>
      <c r="B386" s="70" t="s">
        <v>824</v>
      </c>
      <c r="C386" s="70" t="s">
        <v>976</v>
      </c>
      <c r="D386" s="72">
        <v>17561</v>
      </c>
      <c r="E386" s="73">
        <v>1596</v>
      </c>
      <c r="F386" s="70">
        <v>1970</v>
      </c>
      <c r="G386" s="74" t="s">
        <v>678</v>
      </c>
      <c r="H386" s="173"/>
    </row>
    <row r="387" spans="1:8" ht="19.5" customHeight="1">
      <c r="A387" s="70">
        <f t="shared" si="15"/>
        <v>4</v>
      </c>
      <c r="B387" s="70" t="s">
        <v>808</v>
      </c>
      <c r="C387" s="70" t="s">
        <v>976</v>
      </c>
      <c r="D387" s="72">
        <v>1852</v>
      </c>
      <c r="E387" s="73">
        <v>168</v>
      </c>
      <c r="F387" s="70" t="s">
        <v>666</v>
      </c>
      <c r="G387" s="74" t="s">
        <v>678</v>
      </c>
      <c r="H387" s="173"/>
    </row>
    <row r="388" spans="1:8" ht="18.75">
      <c r="A388" s="70">
        <f t="shared" si="15"/>
        <v>5</v>
      </c>
      <c r="B388" s="70" t="s">
        <v>680</v>
      </c>
      <c r="C388" s="70" t="s">
        <v>975</v>
      </c>
      <c r="D388" s="72">
        <v>979</v>
      </c>
      <c r="E388" s="73">
        <v>89</v>
      </c>
      <c r="F388" s="70">
        <v>1984</v>
      </c>
      <c r="G388" s="74" t="s">
        <v>678</v>
      </c>
      <c r="H388" s="173"/>
    </row>
    <row r="389" spans="1:8" ht="18.75" customHeight="1">
      <c r="A389" s="70">
        <f t="shared" si="15"/>
        <v>6</v>
      </c>
      <c r="B389" s="70" t="s">
        <v>841</v>
      </c>
      <c r="C389" s="70" t="s">
        <v>970</v>
      </c>
      <c r="D389" s="72">
        <v>12603</v>
      </c>
      <c r="E389" s="73">
        <v>1145</v>
      </c>
      <c r="F389" s="70">
        <v>1920</v>
      </c>
      <c r="G389" s="74">
        <v>139.1</v>
      </c>
      <c r="H389" s="173"/>
    </row>
    <row r="390" spans="1:8" ht="18.75" customHeight="1">
      <c r="A390" s="70">
        <f t="shared" si="15"/>
        <v>7</v>
      </c>
      <c r="B390" s="70" t="s">
        <v>824</v>
      </c>
      <c r="C390" s="70" t="s">
        <v>970</v>
      </c>
      <c r="D390" s="72">
        <v>423</v>
      </c>
      <c r="E390" s="73">
        <v>38</v>
      </c>
      <c r="F390" s="70">
        <v>1920</v>
      </c>
      <c r="G390" s="74">
        <v>101.6</v>
      </c>
      <c r="H390" s="173"/>
    </row>
    <row r="391" spans="1:8" ht="18.75" customHeight="1">
      <c r="A391" s="70"/>
      <c r="B391" s="70"/>
      <c r="C391" s="70"/>
      <c r="D391" s="72">
        <f>SUM(D384:D390)</f>
        <v>177034</v>
      </c>
      <c r="E391" s="73">
        <f>SUM(E384:E390)</f>
        <v>16091</v>
      </c>
      <c r="F391" s="70"/>
      <c r="G391" s="74">
        <f>SUM(G384:G390)</f>
        <v>898.4000000000001</v>
      </c>
      <c r="H391" s="173"/>
    </row>
    <row r="392" spans="1:8" ht="18.75" customHeight="1">
      <c r="A392" s="221" t="s">
        <v>667</v>
      </c>
      <c r="B392" s="222"/>
      <c r="C392" s="222"/>
      <c r="D392" s="222"/>
      <c r="E392" s="222"/>
      <c r="F392" s="222"/>
      <c r="G392" s="223"/>
      <c r="H392" s="173"/>
    </row>
    <row r="393" spans="1:8" ht="18.75" customHeight="1">
      <c r="A393" s="70">
        <v>1</v>
      </c>
      <c r="B393" s="70" t="s">
        <v>841</v>
      </c>
      <c r="C393" s="70" t="s">
        <v>970</v>
      </c>
      <c r="D393" s="72">
        <v>13237</v>
      </c>
      <c r="E393" s="73">
        <v>1203</v>
      </c>
      <c r="F393" s="70">
        <v>1920</v>
      </c>
      <c r="G393" s="74">
        <v>288.3</v>
      </c>
      <c r="H393" s="173"/>
    </row>
    <row r="394" spans="1:8" ht="17.25" customHeight="1">
      <c r="A394" s="70">
        <f>A393+1</f>
        <v>2</v>
      </c>
      <c r="B394" s="70" t="s">
        <v>901</v>
      </c>
      <c r="C394" s="70" t="s">
        <v>900</v>
      </c>
      <c r="D394" s="72">
        <v>22501</v>
      </c>
      <c r="E394" s="73">
        <v>2045</v>
      </c>
      <c r="F394" s="70">
        <v>1980</v>
      </c>
      <c r="G394" s="74">
        <v>150.6</v>
      </c>
      <c r="H394" s="173"/>
    </row>
    <row r="395" spans="1:8" ht="18.75">
      <c r="A395" s="70">
        <f>A394+1</f>
        <v>3</v>
      </c>
      <c r="B395" s="70" t="s">
        <v>680</v>
      </c>
      <c r="C395" s="70" t="s">
        <v>970</v>
      </c>
      <c r="D395" s="72">
        <v>564</v>
      </c>
      <c r="E395" s="73">
        <v>51</v>
      </c>
      <c r="F395" s="70">
        <v>1920</v>
      </c>
      <c r="G395" s="74">
        <v>5.4</v>
      </c>
      <c r="H395" s="173"/>
    </row>
    <row r="396" spans="1:8" ht="18.75" customHeight="1">
      <c r="A396" s="70">
        <f>A395+1</f>
        <v>4</v>
      </c>
      <c r="B396" s="70" t="s">
        <v>866</v>
      </c>
      <c r="C396" s="70" t="s">
        <v>970</v>
      </c>
      <c r="D396" s="72">
        <v>427</v>
      </c>
      <c r="E396" s="73">
        <v>38</v>
      </c>
      <c r="F396" s="70">
        <v>1970</v>
      </c>
      <c r="G396" s="74">
        <f>40.1+64.7+21.8</f>
        <v>126.60000000000001</v>
      </c>
      <c r="H396" s="173"/>
    </row>
    <row r="397" spans="1:8" ht="18.75" customHeight="1">
      <c r="A397" s="70">
        <f>A396+1</f>
        <v>5</v>
      </c>
      <c r="B397" s="70" t="s">
        <v>680</v>
      </c>
      <c r="C397" s="70" t="s">
        <v>900</v>
      </c>
      <c r="D397" s="72">
        <v>1276</v>
      </c>
      <c r="E397" s="73">
        <v>116</v>
      </c>
      <c r="F397" s="70">
        <v>1990</v>
      </c>
      <c r="G397" s="74">
        <v>10</v>
      </c>
      <c r="H397" s="173"/>
    </row>
    <row r="398" spans="1:8" ht="18.75" customHeight="1">
      <c r="A398" s="70">
        <f>A397+1</f>
        <v>6</v>
      </c>
      <c r="B398" s="70" t="s">
        <v>811</v>
      </c>
      <c r="C398" s="70" t="s">
        <v>970</v>
      </c>
      <c r="D398" s="72">
        <v>12245</v>
      </c>
      <c r="E398" s="73">
        <v>4117.44</v>
      </c>
      <c r="F398" s="70">
        <v>2007</v>
      </c>
      <c r="G398" s="74" t="s">
        <v>678</v>
      </c>
      <c r="H398" s="173"/>
    </row>
    <row r="399" spans="1:8" ht="18.75" customHeight="1">
      <c r="A399" s="70"/>
      <c r="B399" s="70"/>
      <c r="C399" s="70"/>
      <c r="D399" s="72">
        <f>SUM(D393:D398)</f>
        <v>50250</v>
      </c>
      <c r="E399" s="73">
        <f>SUM(E393:E398)</f>
        <v>7570.44</v>
      </c>
      <c r="F399" s="70"/>
      <c r="G399" s="74">
        <f>SUM(G393:G398)</f>
        <v>580.9</v>
      </c>
      <c r="H399" s="173"/>
    </row>
    <row r="400" spans="1:8" ht="18.75" customHeight="1">
      <c r="A400" s="221" t="s">
        <v>668</v>
      </c>
      <c r="B400" s="222"/>
      <c r="C400" s="222"/>
      <c r="D400" s="222"/>
      <c r="E400" s="222"/>
      <c r="F400" s="222"/>
      <c r="G400" s="223"/>
      <c r="H400" s="173"/>
    </row>
    <row r="401" spans="1:8" ht="18.75">
      <c r="A401" s="70">
        <v>1</v>
      </c>
      <c r="B401" s="70" t="s">
        <v>641</v>
      </c>
      <c r="C401" s="70" t="s">
        <v>977</v>
      </c>
      <c r="D401" s="72">
        <v>377765</v>
      </c>
      <c r="E401" s="73">
        <v>34342</v>
      </c>
      <c r="F401" s="70">
        <v>1937</v>
      </c>
      <c r="G401" s="74">
        <v>864.7</v>
      </c>
      <c r="H401" s="173"/>
    </row>
    <row r="402" spans="1:8" ht="21.75" customHeight="1">
      <c r="A402" s="70">
        <f>A401+1</f>
        <v>2</v>
      </c>
      <c r="B402" s="70" t="s">
        <v>680</v>
      </c>
      <c r="C402" s="70" t="s">
        <v>977</v>
      </c>
      <c r="D402" s="72">
        <v>9119</v>
      </c>
      <c r="E402" s="73">
        <v>829</v>
      </c>
      <c r="F402" s="70">
        <v>1957</v>
      </c>
      <c r="G402" s="74">
        <v>40.3</v>
      </c>
      <c r="H402" s="173"/>
    </row>
    <row r="403" spans="1:8" ht="21.75" customHeight="1">
      <c r="A403" s="70">
        <f>A402+1</f>
        <v>3</v>
      </c>
      <c r="B403" s="70" t="s">
        <v>811</v>
      </c>
      <c r="C403" s="70" t="s">
        <v>977</v>
      </c>
      <c r="D403" s="72">
        <v>1712</v>
      </c>
      <c r="E403" s="73">
        <v>155</v>
      </c>
      <c r="F403" s="70">
        <v>1990</v>
      </c>
      <c r="G403" s="74">
        <v>95</v>
      </c>
      <c r="H403" s="47"/>
    </row>
    <row r="404" spans="1:8" ht="21" customHeight="1">
      <c r="A404" s="70">
        <f>A403+1</f>
        <v>4</v>
      </c>
      <c r="B404" s="70" t="s">
        <v>825</v>
      </c>
      <c r="C404" s="70" t="s">
        <v>977</v>
      </c>
      <c r="D404" s="72">
        <v>4926</v>
      </c>
      <c r="E404" s="73">
        <v>447</v>
      </c>
      <c r="F404" s="70">
        <v>1990</v>
      </c>
      <c r="G404" s="74">
        <v>115</v>
      </c>
      <c r="H404" s="47"/>
    </row>
    <row r="405" spans="1:8" ht="33.75" customHeight="1">
      <c r="A405" s="70">
        <f>A404+1</f>
        <v>5</v>
      </c>
      <c r="B405" s="70" t="s">
        <v>978</v>
      </c>
      <c r="C405" s="70" t="s">
        <v>979</v>
      </c>
      <c r="D405" s="72">
        <v>86877</v>
      </c>
      <c r="E405" s="73">
        <v>27223.03</v>
      </c>
      <c r="F405" s="70" t="s">
        <v>846</v>
      </c>
      <c r="G405" s="74">
        <f>142.7</f>
        <v>142.7</v>
      </c>
      <c r="H405" s="47"/>
    </row>
    <row r="406" spans="1:10" ht="24.75" customHeight="1">
      <c r="A406" s="70"/>
      <c r="B406" s="70"/>
      <c r="C406" s="70"/>
      <c r="D406" s="72">
        <f>SUM(D401:D405)</f>
        <v>480399</v>
      </c>
      <c r="E406" s="73">
        <f>SUM(E401:E405)</f>
        <v>62996.03</v>
      </c>
      <c r="F406" s="70"/>
      <c r="G406" s="74">
        <f>SUM(G401:G405)</f>
        <v>1257.7</v>
      </c>
      <c r="H406" s="47"/>
      <c r="J406" s="50"/>
    </row>
    <row r="407" spans="1:8" ht="30.75" customHeight="1">
      <c r="A407" s="221" t="s">
        <v>669</v>
      </c>
      <c r="B407" s="222"/>
      <c r="C407" s="222"/>
      <c r="D407" s="222"/>
      <c r="E407" s="222"/>
      <c r="F407" s="222"/>
      <c r="G407" s="223"/>
      <c r="H407" s="47"/>
    </row>
    <row r="408" spans="1:8" ht="52.5" customHeight="1">
      <c r="A408" s="70">
        <v>1</v>
      </c>
      <c r="B408" s="70" t="s">
        <v>849</v>
      </c>
      <c r="C408" s="70" t="s">
        <v>980</v>
      </c>
      <c r="D408" s="72">
        <v>99146</v>
      </c>
      <c r="E408" s="73">
        <v>9016</v>
      </c>
      <c r="F408" s="70">
        <v>1980</v>
      </c>
      <c r="G408" s="74">
        <v>996.5</v>
      </c>
      <c r="H408" s="47"/>
    </row>
    <row r="409" spans="1:8" ht="60.75" customHeight="1">
      <c r="A409" s="70">
        <f aca="true" t="shared" si="16" ref="A409:A417">A408+1</f>
        <v>2</v>
      </c>
      <c r="B409" s="70" t="s">
        <v>867</v>
      </c>
      <c r="C409" s="70" t="s">
        <v>980</v>
      </c>
      <c r="D409" s="72">
        <v>2200</v>
      </c>
      <c r="E409" s="73">
        <v>200</v>
      </c>
      <c r="F409" s="70">
        <v>1980</v>
      </c>
      <c r="G409" s="74" t="s">
        <v>678</v>
      </c>
      <c r="H409" s="47"/>
    </row>
    <row r="410" spans="1:14" ht="60.75" customHeight="1">
      <c r="A410" s="70">
        <f t="shared" si="16"/>
        <v>3</v>
      </c>
      <c r="B410" s="70" t="s">
        <v>670</v>
      </c>
      <c r="C410" s="70" t="s">
        <v>980</v>
      </c>
      <c r="D410" s="72">
        <v>1724</v>
      </c>
      <c r="E410" s="73">
        <v>1194.55</v>
      </c>
      <c r="F410" s="70">
        <v>2011</v>
      </c>
      <c r="G410" s="74">
        <v>21.2</v>
      </c>
      <c r="H410" s="47"/>
      <c r="N410" s="103"/>
    </row>
    <row r="411" spans="1:104" ht="60" customHeight="1">
      <c r="A411" s="70">
        <f t="shared" si="16"/>
        <v>4</v>
      </c>
      <c r="B411" s="70" t="s">
        <v>0</v>
      </c>
      <c r="C411" s="70" t="s">
        <v>980</v>
      </c>
      <c r="D411" s="72">
        <v>1500</v>
      </c>
      <c r="E411" s="73">
        <v>1039.5</v>
      </c>
      <c r="F411" s="70">
        <v>2011</v>
      </c>
      <c r="G411" s="74" t="s">
        <v>678</v>
      </c>
      <c r="H411" s="47"/>
      <c r="J411" s="103"/>
      <c r="K411" s="103"/>
      <c r="L411" s="103"/>
      <c r="M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  <c r="CJ411" s="103"/>
      <c r="CK411" s="103"/>
      <c r="CL411" s="103"/>
      <c r="CM411" s="103"/>
      <c r="CN411" s="103"/>
      <c r="CO411" s="103"/>
      <c r="CP411" s="103"/>
      <c r="CQ411" s="103"/>
      <c r="CR411" s="103"/>
      <c r="CS411" s="103"/>
      <c r="CT411" s="103"/>
      <c r="CU411" s="103"/>
      <c r="CV411" s="103"/>
      <c r="CW411" s="103"/>
      <c r="CX411" s="103"/>
      <c r="CY411" s="103"/>
      <c r="CZ411" s="103"/>
    </row>
    <row r="412" spans="1:8" ht="55.5" customHeight="1">
      <c r="A412" s="70">
        <f t="shared" si="16"/>
        <v>5</v>
      </c>
      <c r="B412" s="70" t="s">
        <v>981</v>
      </c>
      <c r="C412" s="70" t="s">
        <v>980</v>
      </c>
      <c r="D412" s="72">
        <v>2500</v>
      </c>
      <c r="E412" s="73">
        <v>1731.5</v>
      </c>
      <c r="F412" s="70">
        <v>2011</v>
      </c>
      <c r="G412" s="74">
        <v>31.2</v>
      </c>
      <c r="H412" s="173"/>
    </row>
    <row r="413" spans="1:8" ht="57" customHeight="1">
      <c r="A413" s="70">
        <f t="shared" si="16"/>
        <v>6</v>
      </c>
      <c r="B413" s="70" t="s">
        <v>875</v>
      </c>
      <c r="C413" s="70" t="s">
        <v>980</v>
      </c>
      <c r="D413" s="72">
        <v>1149</v>
      </c>
      <c r="E413" s="73">
        <v>575.49</v>
      </c>
      <c r="F413" s="70" t="s">
        <v>850</v>
      </c>
      <c r="G413" s="74">
        <v>27.8</v>
      </c>
      <c r="H413" s="173"/>
    </row>
    <row r="414" spans="1:8" ht="56.25">
      <c r="A414" s="70">
        <f t="shared" si="16"/>
        <v>7</v>
      </c>
      <c r="B414" s="70" t="s">
        <v>831</v>
      </c>
      <c r="C414" s="70" t="s">
        <v>980</v>
      </c>
      <c r="D414" s="72">
        <v>11487</v>
      </c>
      <c r="E414" s="73">
        <v>7009.42</v>
      </c>
      <c r="F414" s="70" t="s">
        <v>851</v>
      </c>
      <c r="G414" s="74">
        <v>490.5</v>
      </c>
      <c r="H414" s="173"/>
    </row>
    <row r="415" spans="1:8" ht="37.5" customHeight="1">
      <c r="A415" s="70">
        <f t="shared" si="16"/>
        <v>8</v>
      </c>
      <c r="B415" s="70" t="s">
        <v>852</v>
      </c>
      <c r="C415" s="70" t="s">
        <v>980</v>
      </c>
      <c r="D415" s="72">
        <v>1724</v>
      </c>
      <c r="E415" s="73">
        <v>1137.46</v>
      </c>
      <c r="F415" s="70" t="s">
        <v>853</v>
      </c>
      <c r="G415" s="74" t="s">
        <v>678</v>
      </c>
      <c r="H415" s="173"/>
    </row>
    <row r="416" spans="1:8" ht="69.75" customHeight="1">
      <c r="A416" s="70">
        <f t="shared" si="16"/>
        <v>9</v>
      </c>
      <c r="B416" s="70" t="s">
        <v>848</v>
      </c>
      <c r="C416" s="70" t="s">
        <v>980</v>
      </c>
      <c r="D416" s="72">
        <v>1149</v>
      </c>
      <c r="E416" s="73">
        <v>758.9</v>
      </c>
      <c r="F416" s="70" t="s">
        <v>854</v>
      </c>
      <c r="G416" s="74" t="s">
        <v>678</v>
      </c>
      <c r="H416" s="173"/>
    </row>
    <row r="417" spans="1:8" ht="59.25" customHeight="1">
      <c r="A417" s="70">
        <f t="shared" si="16"/>
        <v>10</v>
      </c>
      <c r="B417" s="70" t="s">
        <v>680</v>
      </c>
      <c r="C417" s="70" t="s">
        <v>1264</v>
      </c>
      <c r="D417" s="72">
        <f>1149+338311.83</f>
        <v>339460.83</v>
      </c>
      <c r="E417" s="73">
        <v>339070.73</v>
      </c>
      <c r="F417" s="70" t="s">
        <v>855</v>
      </c>
      <c r="G417" s="74">
        <v>19.5</v>
      </c>
      <c r="H417" s="173"/>
    </row>
    <row r="418" spans="1:8" ht="23.25" customHeight="1">
      <c r="A418" s="91"/>
      <c r="B418" s="207"/>
      <c r="C418" s="208"/>
      <c r="D418" s="72">
        <f>SUM(D408:D417)</f>
        <v>462039.83</v>
      </c>
      <c r="E418" s="73">
        <f>SUM(E408:E417)</f>
        <v>361733.55</v>
      </c>
      <c r="F418" s="91"/>
      <c r="G418" s="74">
        <f>SUM(G408:G417)</f>
        <v>1586.7</v>
      </c>
      <c r="H418" s="173"/>
    </row>
    <row r="419" spans="1:8" ht="27" customHeight="1">
      <c r="A419" s="254" t="s">
        <v>733</v>
      </c>
      <c r="B419" s="255"/>
      <c r="C419" s="206"/>
      <c r="D419" s="94">
        <f>SUM(D94:D417)</f>
        <v>74775945.49</v>
      </c>
      <c r="E419" s="94">
        <f>SUM(E94:E417)</f>
        <v>10052725.949999994</v>
      </c>
      <c r="F419" s="95" t="s">
        <v>678</v>
      </c>
      <c r="G419" s="94"/>
      <c r="H419" s="173"/>
    </row>
    <row r="420" spans="1:104" s="103" customFormat="1" ht="24" customHeight="1">
      <c r="A420" s="221" t="s">
        <v>895</v>
      </c>
      <c r="B420" s="222"/>
      <c r="C420" s="222"/>
      <c r="D420" s="222"/>
      <c r="E420" s="222"/>
      <c r="F420" s="222"/>
      <c r="G420" s="222"/>
      <c r="H420" s="211"/>
      <c r="I420" s="10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</row>
    <row r="421" spans="1:8" ht="81.75" customHeight="1">
      <c r="A421" s="96">
        <v>1</v>
      </c>
      <c r="B421" s="47" t="s">
        <v>630</v>
      </c>
      <c r="C421" s="70" t="s">
        <v>902</v>
      </c>
      <c r="D421" s="72">
        <v>398915</v>
      </c>
      <c r="E421" s="73">
        <v>386947.55</v>
      </c>
      <c r="F421" s="70">
        <v>2016</v>
      </c>
      <c r="G421" s="74">
        <v>448.1</v>
      </c>
      <c r="H421" s="173"/>
    </row>
    <row r="422" spans="1:8" ht="75" customHeight="1">
      <c r="A422" s="96">
        <v>2</v>
      </c>
      <c r="B422" s="47" t="s">
        <v>635</v>
      </c>
      <c r="C422" s="70" t="s">
        <v>925</v>
      </c>
      <c r="D422" s="72">
        <v>326529</v>
      </c>
      <c r="E422" s="73">
        <v>316733.13</v>
      </c>
      <c r="F422" s="70">
        <v>2016</v>
      </c>
      <c r="G422" s="74">
        <v>433.2</v>
      </c>
      <c r="H422" s="173"/>
    </row>
    <row r="423" spans="1:8" ht="75">
      <c r="A423" s="96">
        <v>3</v>
      </c>
      <c r="B423" s="47" t="s">
        <v>982</v>
      </c>
      <c r="C423" s="70" t="s">
        <v>935</v>
      </c>
      <c r="D423" s="72">
        <v>2231014</v>
      </c>
      <c r="E423" s="73">
        <v>2164083.58</v>
      </c>
      <c r="F423" s="70">
        <v>2016</v>
      </c>
      <c r="G423" s="74">
        <v>1891.6</v>
      </c>
      <c r="H423" s="173"/>
    </row>
    <row r="424" spans="1:8" ht="93.75">
      <c r="A424" s="96">
        <v>4</v>
      </c>
      <c r="B424" s="47" t="s">
        <v>936</v>
      </c>
      <c r="C424" s="70" t="s">
        <v>937</v>
      </c>
      <c r="D424" s="72">
        <v>1629553</v>
      </c>
      <c r="E424" s="72">
        <v>1580666.41</v>
      </c>
      <c r="F424" s="70">
        <v>2016</v>
      </c>
      <c r="G424" s="74">
        <v>1154.2</v>
      </c>
      <c r="H424" s="173"/>
    </row>
    <row r="425" spans="1:8" ht="32.25" customHeight="1">
      <c r="A425" s="254" t="s">
        <v>733</v>
      </c>
      <c r="B425" s="255"/>
      <c r="C425" s="206"/>
      <c r="D425" s="97">
        <f>SUM(D421:D424)</f>
        <v>4586011</v>
      </c>
      <c r="E425" s="97">
        <f>SUM(E421:E424)</f>
        <v>4448430.67</v>
      </c>
      <c r="F425" s="98"/>
      <c r="G425" s="99">
        <f>SUM(G421:G424)</f>
        <v>3927.0999999999995</v>
      </c>
      <c r="H425" s="173"/>
    </row>
    <row r="426" spans="1:8" ht="35.25" customHeight="1">
      <c r="A426" s="254" t="s">
        <v>897</v>
      </c>
      <c r="B426" s="255"/>
      <c r="C426" s="206"/>
      <c r="D426" s="97">
        <f>D419+D425</f>
        <v>79361956.49</v>
      </c>
      <c r="E426" s="97">
        <f>E419+E425</f>
        <v>14501156.619999994</v>
      </c>
      <c r="F426" s="182"/>
      <c r="G426" s="97">
        <v>96329.3</v>
      </c>
      <c r="H426" s="173"/>
    </row>
    <row r="427" spans="1:8" ht="18.75">
      <c r="A427" s="218" t="s">
        <v>444</v>
      </c>
      <c r="B427" s="219"/>
      <c r="C427" s="219"/>
      <c r="D427" s="219"/>
      <c r="E427" s="219"/>
      <c r="F427" s="219"/>
      <c r="G427" s="220"/>
      <c r="H427" s="173"/>
    </row>
    <row r="428" spans="1:8" ht="18.75">
      <c r="A428" s="47">
        <v>1</v>
      </c>
      <c r="B428" s="47" t="s">
        <v>574</v>
      </c>
      <c r="C428" s="109" t="s">
        <v>1017</v>
      </c>
      <c r="D428" s="100">
        <v>69279</v>
      </c>
      <c r="E428" s="101">
        <v>0</v>
      </c>
      <c r="F428" s="61">
        <v>1950</v>
      </c>
      <c r="G428" s="47">
        <v>322.9</v>
      </c>
      <c r="H428" s="173"/>
    </row>
    <row r="429" spans="1:8" ht="19.5" customHeight="1">
      <c r="A429" s="47">
        <v>2</v>
      </c>
      <c r="B429" s="47" t="s">
        <v>1018</v>
      </c>
      <c r="C429" s="109" t="s">
        <v>1017</v>
      </c>
      <c r="D429" s="100">
        <v>198</v>
      </c>
      <c r="E429" s="101">
        <v>0</v>
      </c>
      <c r="F429" s="61">
        <v>1950</v>
      </c>
      <c r="G429" s="47">
        <v>2.3</v>
      </c>
      <c r="H429" s="173"/>
    </row>
    <row r="430" spans="1:8" ht="18.75" customHeight="1">
      <c r="A430" s="47">
        <v>3</v>
      </c>
      <c r="B430" s="47" t="s">
        <v>575</v>
      </c>
      <c r="C430" s="109" t="s">
        <v>1017</v>
      </c>
      <c r="D430" s="100">
        <v>8398</v>
      </c>
      <c r="E430" s="101">
        <v>0</v>
      </c>
      <c r="F430" s="61">
        <v>1950</v>
      </c>
      <c r="G430" s="47">
        <v>117.4</v>
      </c>
      <c r="H430" s="173"/>
    </row>
    <row r="431" spans="1:8" ht="18.75">
      <c r="A431" s="47">
        <v>4</v>
      </c>
      <c r="B431" s="47" t="s">
        <v>576</v>
      </c>
      <c r="C431" s="109" t="s">
        <v>1017</v>
      </c>
      <c r="D431" s="100">
        <v>3392</v>
      </c>
      <c r="E431" s="100">
        <v>572</v>
      </c>
      <c r="F431" s="61">
        <v>1950</v>
      </c>
      <c r="G431" s="47">
        <v>30.5</v>
      </c>
      <c r="H431" s="173"/>
    </row>
    <row r="432" spans="1:8" ht="18.75">
      <c r="A432" s="47">
        <v>5</v>
      </c>
      <c r="B432" s="47" t="s">
        <v>1028</v>
      </c>
      <c r="C432" s="109" t="s">
        <v>1017</v>
      </c>
      <c r="D432" s="100">
        <v>29139</v>
      </c>
      <c r="E432" s="101">
        <v>0</v>
      </c>
      <c r="F432" s="61">
        <v>1950</v>
      </c>
      <c r="G432" s="47">
        <v>43.74</v>
      </c>
      <c r="H432" s="173"/>
    </row>
    <row r="433" spans="1:8" ht="18.75">
      <c r="A433" s="47" t="s">
        <v>577</v>
      </c>
      <c r="B433" s="47" t="s">
        <v>212</v>
      </c>
      <c r="C433" s="109" t="s">
        <v>1017</v>
      </c>
      <c r="D433" s="100">
        <v>198</v>
      </c>
      <c r="E433" s="101">
        <v>0</v>
      </c>
      <c r="F433" s="61">
        <v>1950</v>
      </c>
      <c r="G433" s="47">
        <v>10</v>
      </c>
      <c r="H433" s="173"/>
    </row>
    <row r="434" spans="1:8" ht="36.75" customHeight="1">
      <c r="A434" s="47">
        <v>7</v>
      </c>
      <c r="B434" s="47" t="s">
        <v>473</v>
      </c>
      <c r="C434" s="109" t="s">
        <v>1017</v>
      </c>
      <c r="D434" s="100">
        <v>36882</v>
      </c>
      <c r="E434" s="101">
        <v>10411</v>
      </c>
      <c r="F434" s="61">
        <v>1950</v>
      </c>
      <c r="G434" s="47">
        <v>52.5</v>
      </c>
      <c r="H434" s="173"/>
    </row>
    <row r="435" spans="1:8" ht="18.75">
      <c r="A435" s="47">
        <v>8</v>
      </c>
      <c r="B435" s="47" t="s">
        <v>677</v>
      </c>
      <c r="C435" s="109" t="s">
        <v>1017</v>
      </c>
      <c r="D435" s="100">
        <v>1874</v>
      </c>
      <c r="E435" s="101">
        <v>0</v>
      </c>
      <c r="F435" s="61">
        <v>1950</v>
      </c>
      <c r="G435" s="47">
        <v>2</v>
      </c>
      <c r="H435" s="173"/>
    </row>
    <row r="436" spans="1:8" ht="18.75">
      <c r="A436" s="47">
        <v>9</v>
      </c>
      <c r="B436" s="61" t="s">
        <v>617</v>
      </c>
      <c r="C436" s="109" t="s">
        <v>1017</v>
      </c>
      <c r="D436" s="100">
        <v>3351</v>
      </c>
      <c r="E436" s="104">
        <v>854</v>
      </c>
      <c r="F436" s="61">
        <v>1950</v>
      </c>
      <c r="G436" s="47">
        <v>0</v>
      </c>
      <c r="H436" s="173"/>
    </row>
    <row r="437" spans="1:8" ht="20.25" customHeight="1">
      <c r="A437" s="221" t="s">
        <v>733</v>
      </c>
      <c r="B437" s="222"/>
      <c r="C437" s="186"/>
      <c r="D437" s="105">
        <f>SUM(D428:D436)</f>
        <v>152711</v>
      </c>
      <c r="E437" s="106">
        <f>SUM(E428:E436)</f>
        <v>11837</v>
      </c>
      <c r="F437" s="184"/>
      <c r="G437" s="204">
        <f>SUM(G428:G436)</f>
        <v>581.34</v>
      </c>
      <c r="H437" s="173"/>
    </row>
    <row r="438" spans="1:8" ht="18.75" customHeight="1">
      <c r="A438" s="184" t="s">
        <v>1046</v>
      </c>
      <c r="B438" s="195"/>
      <c r="C438" s="195"/>
      <c r="D438" s="195"/>
      <c r="E438" s="195"/>
      <c r="F438" s="195"/>
      <c r="G438" s="196"/>
      <c r="H438" s="173"/>
    </row>
    <row r="439" spans="1:8" ht="18.75" customHeight="1">
      <c r="A439" s="47">
        <v>1</v>
      </c>
      <c r="B439" s="47" t="s">
        <v>578</v>
      </c>
      <c r="C439" s="109" t="s">
        <v>579</v>
      </c>
      <c r="D439" s="107">
        <v>396357</v>
      </c>
      <c r="E439" s="107">
        <v>0</v>
      </c>
      <c r="F439" s="61">
        <v>1972</v>
      </c>
      <c r="G439" s="47">
        <v>1726.8</v>
      </c>
      <c r="H439" s="173"/>
    </row>
    <row r="440" spans="1:8" ht="37.5">
      <c r="A440" s="47">
        <v>2</v>
      </c>
      <c r="B440" s="47" t="s">
        <v>580</v>
      </c>
      <c r="C440" s="109" t="s">
        <v>579</v>
      </c>
      <c r="D440" s="107">
        <v>28721</v>
      </c>
      <c r="E440" s="107">
        <v>12918</v>
      </c>
      <c r="F440" s="61">
        <v>2007</v>
      </c>
      <c r="G440" s="47" t="s">
        <v>1443</v>
      </c>
      <c r="H440" s="173"/>
    </row>
    <row r="441" spans="1:8" ht="18.75">
      <c r="A441" s="47">
        <v>3</v>
      </c>
      <c r="B441" s="47" t="s">
        <v>558</v>
      </c>
      <c r="C441" s="109" t="s">
        <v>599</v>
      </c>
      <c r="D441" s="107">
        <v>191396</v>
      </c>
      <c r="E441" s="107">
        <v>191396</v>
      </c>
      <c r="F441" s="61">
        <v>1860</v>
      </c>
      <c r="G441" s="47">
        <v>330</v>
      </c>
      <c r="H441" s="173"/>
    </row>
    <row r="442" spans="1:8" ht="38.25" customHeight="1">
      <c r="A442" s="47">
        <v>4</v>
      </c>
      <c r="B442" s="47" t="s">
        <v>513</v>
      </c>
      <c r="C442" s="109" t="s">
        <v>579</v>
      </c>
      <c r="D442" s="107">
        <v>13485</v>
      </c>
      <c r="E442" s="107">
        <v>8378</v>
      </c>
      <c r="F442" s="61">
        <v>2010</v>
      </c>
      <c r="G442" s="47" t="s">
        <v>1444</v>
      </c>
      <c r="H442" s="173"/>
    </row>
    <row r="443" spans="1:8" ht="18.75" customHeight="1">
      <c r="A443" s="47">
        <v>5</v>
      </c>
      <c r="B443" s="47" t="s">
        <v>829</v>
      </c>
      <c r="C443" s="109" t="s">
        <v>579</v>
      </c>
      <c r="D443" s="107">
        <v>5915</v>
      </c>
      <c r="E443" s="107">
        <v>3687</v>
      </c>
      <c r="F443" s="61">
        <v>2010</v>
      </c>
      <c r="G443" s="47" t="s">
        <v>1445</v>
      </c>
      <c r="H443" s="173"/>
    </row>
    <row r="444" spans="1:8" ht="18.75" customHeight="1">
      <c r="A444" s="47">
        <v>6</v>
      </c>
      <c r="B444" s="47" t="s">
        <v>513</v>
      </c>
      <c r="C444" s="109" t="s">
        <v>579</v>
      </c>
      <c r="D444" s="100">
        <v>25600</v>
      </c>
      <c r="E444" s="100">
        <v>17067</v>
      </c>
      <c r="F444" s="61">
        <v>2011</v>
      </c>
      <c r="G444" s="47" t="s">
        <v>1446</v>
      </c>
      <c r="H444" s="47"/>
    </row>
    <row r="445" spans="1:8" ht="18.75" customHeight="1">
      <c r="A445" s="47">
        <v>7</v>
      </c>
      <c r="B445" s="47" t="s">
        <v>513</v>
      </c>
      <c r="C445" s="47" t="s">
        <v>579</v>
      </c>
      <c r="D445" s="107">
        <v>14640</v>
      </c>
      <c r="E445" s="107">
        <v>9882</v>
      </c>
      <c r="F445" s="61">
        <v>2011</v>
      </c>
      <c r="G445" s="47" t="s">
        <v>1613</v>
      </c>
      <c r="H445" s="47"/>
    </row>
    <row r="446" spans="1:8" ht="18.75" customHeight="1">
      <c r="A446" s="221" t="s">
        <v>733</v>
      </c>
      <c r="B446" s="222"/>
      <c r="C446" s="223"/>
      <c r="D446" s="108">
        <f>SUM(D439:D445)</f>
        <v>676114</v>
      </c>
      <c r="E446" s="204">
        <f>SUM(E439:E445)</f>
        <v>243328</v>
      </c>
      <c r="F446" s="61"/>
      <c r="G446" s="204">
        <f>G439+G441</f>
        <v>2056.8</v>
      </c>
      <c r="H446" s="47"/>
    </row>
    <row r="447" spans="1:8" ht="18.75" customHeight="1">
      <c r="A447" s="221" t="s">
        <v>706</v>
      </c>
      <c r="B447" s="222"/>
      <c r="C447" s="222"/>
      <c r="D447" s="222"/>
      <c r="E447" s="222"/>
      <c r="F447" s="222"/>
      <c r="G447" s="223"/>
      <c r="H447" s="47"/>
    </row>
    <row r="448" spans="1:8" ht="18.75">
      <c r="A448" s="47">
        <v>1</v>
      </c>
      <c r="B448" s="47" t="s">
        <v>581</v>
      </c>
      <c r="C448" s="109" t="s">
        <v>1016</v>
      </c>
      <c r="D448" s="109">
        <v>466535</v>
      </c>
      <c r="E448" s="47">
        <v>0</v>
      </c>
      <c r="F448" s="61">
        <v>1968</v>
      </c>
      <c r="G448" s="47">
        <v>1298</v>
      </c>
      <c r="H448" s="47"/>
    </row>
    <row r="449" spans="1:8" ht="18.75">
      <c r="A449" s="47">
        <v>2</v>
      </c>
      <c r="B449" s="47" t="s">
        <v>470</v>
      </c>
      <c r="C449" s="47" t="s">
        <v>1016</v>
      </c>
      <c r="D449" s="109">
        <v>5823</v>
      </c>
      <c r="E449" s="47">
        <v>1620</v>
      </c>
      <c r="F449" s="47"/>
      <c r="G449" s="47"/>
      <c r="H449" s="47"/>
    </row>
    <row r="450" spans="1:8" ht="24" customHeight="1">
      <c r="A450" s="221" t="s">
        <v>733</v>
      </c>
      <c r="B450" s="222"/>
      <c r="C450" s="223"/>
      <c r="D450" s="205">
        <v>472358</v>
      </c>
      <c r="E450" s="204">
        <f>SUM(E448:E449)</f>
        <v>1620</v>
      </c>
      <c r="F450" s="204"/>
      <c r="G450" s="204">
        <v>1298</v>
      </c>
      <c r="H450" s="47"/>
    </row>
    <row r="451" spans="1:8" ht="21.75" customHeight="1">
      <c r="A451" s="221" t="s">
        <v>707</v>
      </c>
      <c r="B451" s="222"/>
      <c r="C451" s="222"/>
      <c r="D451" s="222"/>
      <c r="E451" s="222"/>
      <c r="F451" s="222"/>
      <c r="G451" s="223"/>
      <c r="H451" s="47"/>
    </row>
    <row r="452" spans="1:8" ht="18.75">
      <c r="A452" s="47">
        <v>1</v>
      </c>
      <c r="B452" s="47" t="s">
        <v>471</v>
      </c>
      <c r="C452" s="47" t="s">
        <v>600</v>
      </c>
      <c r="D452" s="109">
        <v>786374</v>
      </c>
      <c r="E452" s="47">
        <v>0</v>
      </c>
      <c r="F452" s="47">
        <v>1130</v>
      </c>
      <c r="G452" s="47">
        <v>1130</v>
      </c>
      <c r="H452" s="47"/>
    </row>
    <row r="453" spans="1:8" ht="18.75">
      <c r="A453" s="47">
        <v>2</v>
      </c>
      <c r="B453" s="47" t="s">
        <v>807</v>
      </c>
      <c r="C453" s="47" t="s">
        <v>1265</v>
      </c>
      <c r="D453" s="109">
        <v>107300</v>
      </c>
      <c r="E453" s="47">
        <v>0</v>
      </c>
      <c r="F453" s="47" t="s">
        <v>601</v>
      </c>
      <c r="G453" s="47">
        <v>44.3</v>
      </c>
      <c r="H453" s="47"/>
    </row>
    <row r="454" spans="1:8" ht="27" customHeight="1">
      <c r="A454" s="221" t="s">
        <v>733</v>
      </c>
      <c r="B454" s="222"/>
      <c r="C454" s="223"/>
      <c r="D454" s="205">
        <v>893674</v>
      </c>
      <c r="E454" s="204">
        <v>0</v>
      </c>
      <c r="F454" s="47"/>
      <c r="G454" s="204">
        <f>SUM(G452:G453)</f>
        <v>1174.3</v>
      </c>
      <c r="H454" s="47"/>
    </row>
    <row r="455" spans="1:8" ht="18.75" customHeight="1">
      <c r="A455" s="221" t="s">
        <v>708</v>
      </c>
      <c r="B455" s="222"/>
      <c r="C455" s="222"/>
      <c r="D455" s="222"/>
      <c r="E455" s="222"/>
      <c r="F455" s="222"/>
      <c r="G455" s="223"/>
      <c r="H455" s="47"/>
    </row>
    <row r="456" spans="1:8" ht="18.75">
      <c r="A456" s="47">
        <v>1</v>
      </c>
      <c r="B456" s="183" t="s">
        <v>676</v>
      </c>
      <c r="C456" s="183" t="s">
        <v>604</v>
      </c>
      <c r="D456" s="100">
        <v>201036</v>
      </c>
      <c r="E456" s="100">
        <v>0</v>
      </c>
      <c r="F456" s="183">
        <v>1870</v>
      </c>
      <c r="G456" s="47">
        <v>463.2</v>
      </c>
      <c r="H456" s="196"/>
    </row>
    <row r="457" spans="1:8" ht="18.75">
      <c r="A457" s="47">
        <v>2</v>
      </c>
      <c r="B457" s="183" t="s">
        <v>582</v>
      </c>
      <c r="C457" s="183" t="s">
        <v>604</v>
      </c>
      <c r="D457" s="100">
        <v>26740</v>
      </c>
      <c r="E457" s="100">
        <v>0</v>
      </c>
      <c r="F457" s="183">
        <v>1870</v>
      </c>
      <c r="G457" s="47">
        <v>88.9</v>
      </c>
      <c r="H457" s="196"/>
    </row>
    <row r="458" spans="1:8" ht="18.75" customHeight="1">
      <c r="A458" s="47">
        <v>3</v>
      </c>
      <c r="B458" s="183" t="s">
        <v>472</v>
      </c>
      <c r="C458" s="183" t="s">
        <v>605</v>
      </c>
      <c r="D458" s="100">
        <v>87715</v>
      </c>
      <c r="E458" s="100">
        <v>0</v>
      </c>
      <c r="F458" s="183">
        <v>1960</v>
      </c>
      <c r="G458" s="47">
        <v>203.6</v>
      </c>
      <c r="H458" s="186"/>
    </row>
    <row r="459" spans="1:8" ht="18.75">
      <c r="A459" s="47">
        <v>4</v>
      </c>
      <c r="B459" s="70" t="s">
        <v>807</v>
      </c>
      <c r="C459" s="183" t="s">
        <v>606</v>
      </c>
      <c r="D459" s="100">
        <v>51697</v>
      </c>
      <c r="E459" s="100">
        <v>27919</v>
      </c>
      <c r="F459" s="183">
        <v>1978</v>
      </c>
      <c r="G459" s="47">
        <v>0</v>
      </c>
      <c r="H459" s="110"/>
    </row>
    <row r="460" spans="1:14" ht="18.75">
      <c r="A460" s="47">
        <v>5</v>
      </c>
      <c r="B460" s="70" t="s">
        <v>584</v>
      </c>
      <c r="C460" s="183" t="s">
        <v>606</v>
      </c>
      <c r="D460" s="100">
        <v>94204</v>
      </c>
      <c r="E460" s="100">
        <v>55581</v>
      </c>
      <c r="F460" s="183"/>
      <c r="G460" s="47">
        <v>405.7</v>
      </c>
      <c r="H460" s="110"/>
      <c r="N460" s="112"/>
    </row>
    <row r="461" spans="1:104" ht="21.75" customHeight="1">
      <c r="A461" s="47">
        <v>6</v>
      </c>
      <c r="B461" s="183" t="s">
        <v>585</v>
      </c>
      <c r="C461" s="183" t="s">
        <v>606</v>
      </c>
      <c r="D461" s="100">
        <v>996</v>
      </c>
      <c r="E461" s="100">
        <v>0</v>
      </c>
      <c r="F461" s="183">
        <v>1978</v>
      </c>
      <c r="G461" s="47">
        <v>0</v>
      </c>
      <c r="H461" s="110"/>
      <c r="J461" s="112"/>
      <c r="K461" s="112"/>
      <c r="L461" s="112"/>
      <c r="M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  <c r="AS461" s="112"/>
      <c r="AT461" s="112"/>
      <c r="AU461" s="112"/>
      <c r="AV461" s="112"/>
      <c r="AW461" s="112"/>
      <c r="AX461" s="112"/>
      <c r="AY461" s="112"/>
      <c r="AZ461" s="112"/>
      <c r="BA461" s="112"/>
      <c r="BB461" s="112"/>
      <c r="BC461" s="112"/>
      <c r="BD461" s="112"/>
      <c r="BE461" s="112"/>
      <c r="BF461" s="112"/>
      <c r="BG461" s="112"/>
      <c r="BH461" s="112"/>
      <c r="BI461" s="112"/>
      <c r="BJ461" s="112"/>
      <c r="BK461" s="112"/>
      <c r="BL461" s="112"/>
      <c r="BM461" s="112"/>
      <c r="BN461" s="112"/>
      <c r="BO461" s="112"/>
      <c r="BP461" s="112"/>
      <c r="BQ461" s="112"/>
      <c r="BR461" s="112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2"/>
      <c r="CC461" s="112"/>
      <c r="CD461" s="112"/>
      <c r="CE461" s="112"/>
      <c r="CF461" s="112"/>
      <c r="CG461" s="112"/>
      <c r="CH461" s="112"/>
      <c r="CI461" s="112"/>
      <c r="CJ461" s="112"/>
      <c r="CK461" s="112"/>
      <c r="CL461" s="112"/>
      <c r="CM461" s="112"/>
      <c r="CN461" s="112"/>
      <c r="CO461" s="112"/>
      <c r="CP461" s="112"/>
      <c r="CQ461" s="112"/>
      <c r="CR461" s="112"/>
      <c r="CS461" s="112"/>
      <c r="CT461" s="112"/>
      <c r="CU461" s="112"/>
      <c r="CV461" s="112"/>
      <c r="CW461" s="112"/>
      <c r="CX461" s="112"/>
      <c r="CY461" s="112"/>
      <c r="CZ461" s="112"/>
    </row>
    <row r="462" spans="1:8" ht="18.75">
      <c r="A462" s="47">
        <v>7</v>
      </c>
      <c r="B462" s="183" t="s">
        <v>836</v>
      </c>
      <c r="C462" s="183" t="s">
        <v>606</v>
      </c>
      <c r="D462" s="100">
        <v>4669</v>
      </c>
      <c r="E462" s="100">
        <v>2233</v>
      </c>
      <c r="F462" s="183">
        <v>2005</v>
      </c>
      <c r="G462" s="47">
        <v>0</v>
      </c>
      <c r="H462" s="186"/>
    </row>
    <row r="463" spans="1:8" ht="18.75">
      <c r="A463" s="47">
        <v>8</v>
      </c>
      <c r="B463" s="183" t="s">
        <v>811</v>
      </c>
      <c r="C463" s="183" t="s">
        <v>606</v>
      </c>
      <c r="D463" s="100">
        <v>3067</v>
      </c>
      <c r="E463" s="100">
        <v>1662</v>
      </c>
      <c r="F463" s="183">
        <v>2003</v>
      </c>
      <c r="G463" s="47">
        <v>0</v>
      </c>
      <c r="H463" s="186"/>
    </row>
    <row r="464" spans="1:8" ht="18.75">
      <c r="A464" s="47">
        <v>9</v>
      </c>
      <c r="B464" s="183" t="s">
        <v>811</v>
      </c>
      <c r="C464" s="183" t="s">
        <v>606</v>
      </c>
      <c r="D464" s="100">
        <v>26592</v>
      </c>
      <c r="E464" s="100">
        <v>15696</v>
      </c>
      <c r="F464" s="183">
        <v>2003</v>
      </c>
      <c r="G464" s="204"/>
      <c r="H464" s="186"/>
    </row>
    <row r="465" spans="1:8" ht="18.75">
      <c r="A465" s="218" t="s">
        <v>733</v>
      </c>
      <c r="B465" s="219"/>
      <c r="C465" s="220"/>
      <c r="D465" s="205">
        <v>496716</v>
      </c>
      <c r="E465" s="108">
        <f>SUM(E456:E464)</f>
        <v>103091</v>
      </c>
      <c r="F465" s="184"/>
      <c r="G465" s="204">
        <f>G456+G457+G458+G459+G460+G461</f>
        <v>1161.4</v>
      </c>
      <c r="H465" s="186"/>
    </row>
    <row r="466" spans="1:8" ht="20.25" customHeight="1">
      <c r="A466" s="221" t="s">
        <v>445</v>
      </c>
      <c r="B466" s="222"/>
      <c r="C466" s="222"/>
      <c r="D466" s="222"/>
      <c r="E466" s="222"/>
      <c r="F466" s="222"/>
      <c r="G466" s="223"/>
      <c r="H466" s="204"/>
    </row>
    <row r="467" spans="1:8" ht="18.75">
      <c r="A467" s="47">
        <v>1</v>
      </c>
      <c r="B467" s="183" t="s">
        <v>586</v>
      </c>
      <c r="C467" s="47" t="s">
        <v>602</v>
      </c>
      <c r="D467" s="47">
        <v>18616</v>
      </c>
      <c r="E467" s="47">
        <v>3892</v>
      </c>
      <c r="F467" s="47">
        <v>1972</v>
      </c>
      <c r="G467" s="47">
        <v>150.6</v>
      </c>
      <c r="H467" s="204"/>
    </row>
    <row r="468" spans="1:8" ht="18.75">
      <c r="A468" s="47">
        <v>2</v>
      </c>
      <c r="B468" s="183" t="s">
        <v>587</v>
      </c>
      <c r="C468" s="47" t="s">
        <v>603</v>
      </c>
      <c r="D468" s="47">
        <v>53995</v>
      </c>
      <c r="E468" s="47">
        <v>31856</v>
      </c>
      <c r="F468" s="47"/>
      <c r="G468" s="47">
        <v>152</v>
      </c>
      <c r="H468" s="186"/>
    </row>
    <row r="469" spans="1:8" ht="18.75">
      <c r="A469" s="47">
        <v>3</v>
      </c>
      <c r="B469" s="183" t="s">
        <v>589</v>
      </c>
      <c r="C469" s="47" t="s">
        <v>588</v>
      </c>
      <c r="D469" s="47">
        <v>182735</v>
      </c>
      <c r="E469" s="47">
        <v>3095</v>
      </c>
      <c r="F469" s="47">
        <v>1967</v>
      </c>
      <c r="G469" s="47">
        <v>761</v>
      </c>
      <c r="H469" s="186"/>
    </row>
    <row r="470" spans="1:104" s="112" customFormat="1" ht="18.75" customHeight="1">
      <c r="A470" s="47">
        <v>4</v>
      </c>
      <c r="B470" s="183" t="s">
        <v>676</v>
      </c>
      <c r="C470" s="47" t="s">
        <v>245</v>
      </c>
      <c r="D470" s="47">
        <v>36292</v>
      </c>
      <c r="E470" s="47">
        <v>0</v>
      </c>
      <c r="F470" s="47"/>
      <c r="G470" s="47">
        <v>127</v>
      </c>
      <c r="H470" s="211"/>
      <c r="I470" s="10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</row>
    <row r="471" spans="1:8" ht="18.75" customHeight="1">
      <c r="A471" s="218" t="s">
        <v>733</v>
      </c>
      <c r="B471" s="219"/>
      <c r="C471" s="220"/>
      <c r="D471" s="204">
        <f>SUM(D467:D470)</f>
        <v>291638</v>
      </c>
      <c r="E471" s="204">
        <f>SUM(E467:E470)</f>
        <v>38843</v>
      </c>
      <c r="F471" s="47"/>
      <c r="G471" s="204">
        <f>SUM(G467:G470)</f>
        <v>1190.6</v>
      </c>
      <c r="H471" s="173"/>
    </row>
    <row r="472" spans="1:8" ht="18.75">
      <c r="A472" s="47"/>
      <c r="B472" s="204" t="s">
        <v>895</v>
      </c>
      <c r="C472" s="204"/>
      <c r="D472" s="204"/>
      <c r="E472" s="204"/>
      <c r="F472" s="204"/>
      <c r="G472" s="204"/>
      <c r="H472" s="173"/>
    </row>
    <row r="473" spans="1:8" ht="18.75">
      <c r="A473" s="47">
        <v>1</v>
      </c>
      <c r="B473" s="183" t="s">
        <v>589</v>
      </c>
      <c r="C473" s="47" t="s">
        <v>588</v>
      </c>
      <c r="D473" s="47">
        <v>271476</v>
      </c>
      <c r="E473" s="47">
        <v>184944</v>
      </c>
      <c r="F473" s="47">
        <v>1967</v>
      </c>
      <c r="G473" s="47">
        <v>333</v>
      </c>
      <c r="H473" s="173"/>
    </row>
    <row r="474" spans="1:8" ht="18.75">
      <c r="A474" s="218" t="s">
        <v>733</v>
      </c>
      <c r="B474" s="219"/>
      <c r="C474" s="220"/>
      <c r="D474" s="204">
        <f>SUM(D473)</f>
        <v>271476</v>
      </c>
      <c r="E474" s="204">
        <f>SUM(E473)</f>
        <v>184944</v>
      </c>
      <c r="F474" s="47"/>
      <c r="G474" s="204">
        <f>SUM(G473)</f>
        <v>333</v>
      </c>
      <c r="H474" s="173"/>
    </row>
    <row r="475" spans="1:14" ht="18.75">
      <c r="A475" s="218" t="s">
        <v>897</v>
      </c>
      <c r="B475" s="219"/>
      <c r="C475" s="220"/>
      <c r="D475" s="205">
        <f>D471+D474</f>
        <v>563114</v>
      </c>
      <c r="E475" s="205">
        <f>E471+E474</f>
        <v>223787</v>
      </c>
      <c r="F475" s="109"/>
      <c r="G475" s="205">
        <f>G471+G474</f>
        <v>1523.6</v>
      </c>
      <c r="H475" s="173"/>
      <c r="N475" s="112"/>
    </row>
    <row r="476" spans="1:104" ht="18.75">
      <c r="A476" s="218" t="s">
        <v>446</v>
      </c>
      <c r="B476" s="219"/>
      <c r="C476" s="219"/>
      <c r="D476" s="219"/>
      <c r="E476" s="219"/>
      <c r="F476" s="219"/>
      <c r="G476" s="220"/>
      <c r="H476" s="173"/>
      <c r="J476" s="112"/>
      <c r="K476" s="112"/>
      <c r="L476" s="112"/>
      <c r="M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  <c r="AS476" s="112"/>
      <c r="AT476" s="112"/>
      <c r="AU476" s="112"/>
      <c r="AV476" s="112"/>
      <c r="AW476" s="112"/>
      <c r="AX476" s="112"/>
      <c r="AY476" s="112"/>
      <c r="AZ476" s="112"/>
      <c r="BA476" s="112"/>
      <c r="BB476" s="112"/>
      <c r="BC476" s="112"/>
      <c r="BD476" s="112"/>
      <c r="BE476" s="112"/>
      <c r="BF476" s="112"/>
      <c r="BG476" s="112"/>
      <c r="BH476" s="112"/>
      <c r="BI476" s="112"/>
      <c r="BJ476" s="112"/>
      <c r="BK476" s="112"/>
      <c r="BL476" s="112"/>
      <c r="BM476" s="112"/>
      <c r="BN476" s="112"/>
      <c r="BO476" s="112"/>
      <c r="BP476" s="112"/>
      <c r="BQ476" s="112"/>
      <c r="BR476" s="112"/>
      <c r="BS476" s="112"/>
      <c r="BT476" s="112"/>
      <c r="BU476" s="112"/>
      <c r="BV476" s="112"/>
      <c r="BW476" s="112"/>
      <c r="BX476" s="112"/>
      <c r="BY476" s="112"/>
      <c r="BZ476" s="112"/>
      <c r="CA476" s="112"/>
      <c r="CB476" s="112"/>
      <c r="CC476" s="112"/>
      <c r="CD476" s="112"/>
      <c r="CE476" s="112"/>
      <c r="CF476" s="112"/>
      <c r="CG476" s="112"/>
      <c r="CH476" s="112"/>
      <c r="CI476" s="112"/>
      <c r="CJ476" s="112"/>
      <c r="CK476" s="112"/>
      <c r="CL476" s="112"/>
      <c r="CM476" s="112"/>
      <c r="CN476" s="112"/>
      <c r="CO476" s="112"/>
      <c r="CP476" s="112"/>
      <c r="CQ476" s="112"/>
      <c r="CR476" s="112"/>
      <c r="CS476" s="112"/>
      <c r="CT476" s="112"/>
      <c r="CU476" s="112"/>
      <c r="CV476" s="112"/>
      <c r="CW476" s="112"/>
      <c r="CX476" s="112"/>
      <c r="CY476" s="112"/>
      <c r="CZ476" s="112"/>
    </row>
    <row r="477" spans="1:8" ht="18.75">
      <c r="A477" s="47">
        <v>1</v>
      </c>
      <c r="B477" s="47" t="s">
        <v>847</v>
      </c>
      <c r="C477" s="47" t="s">
        <v>246</v>
      </c>
      <c r="D477" s="47">
        <v>1742343</v>
      </c>
      <c r="E477" s="47">
        <v>372260</v>
      </c>
      <c r="F477" s="47">
        <v>1974</v>
      </c>
      <c r="G477" s="47">
        <v>3485.7</v>
      </c>
      <c r="H477" s="173"/>
    </row>
    <row r="478" spans="1:8" ht="18.75">
      <c r="A478" s="47">
        <v>2</v>
      </c>
      <c r="B478" s="47" t="s">
        <v>807</v>
      </c>
      <c r="C478" s="47" t="s">
        <v>607</v>
      </c>
      <c r="D478" s="47">
        <v>84888</v>
      </c>
      <c r="E478" s="47">
        <v>55999</v>
      </c>
      <c r="F478" s="47">
        <v>1973</v>
      </c>
      <c r="G478" s="47">
        <v>98.3</v>
      </c>
      <c r="H478" s="173"/>
    </row>
    <row r="479" spans="1:8" ht="18.75">
      <c r="A479" s="47">
        <v>3</v>
      </c>
      <c r="B479" s="47" t="s">
        <v>869</v>
      </c>
      <c r="C479" s="47" t="s">
        <v>1266</v>
      </c>
      <c r="D479" s="47">
        <v>15589</v>
      </c>
      <c r="E479" s="47">
        <v>13406</v>
      </c>
      <c r="F479" s="47">
        <v>2011</v>
      </c>
      <c r="G479" s="47">
        <v>17.9</v>
      </c>
      <c r="H479" s="173"/>
    </row>
    <row r="480" spans="1:8" ht="18.75">
      <c r="A480" s="47">
        <v>4</v>
      </c>
      <c r="B480" s="47" t="s">
        <v>870</v>
      </c>
      <c r="C480" s="47" t="s">
        <v>1266</v>
      </c>
      <c r="D480" s="183">
        <v>16634</v>
      </c>
      <c r="E480" s="183">
        <v>14305</v>
      </c>
      <c r="F480" s="183">
        <v>2011</v>
      </c>
      <c r="G480" s="183">
        <v>19.1</v>
      </c>
      <c r="H480" s="173"/>
    </row>
    <row r="481" spans="1:8" ht="18.75" customHeight="1">
      <c r="A481" s="47">
        <v>5</v>
      </c>
      <c r="B481" s="47" t="s">
        <v>511</v>
      </c>
      <c r="C481" s="47" t="s">
        <v>247</v>
      </c>
      <c r="D481" s="47">
        <v>132900</v>
      </c>
      <c r="E481" s="47">
        <v>122214</v>
      </c>
      <c r="F481" s="47">
        <v>2011</v>
      </c>
      <c r="G481" s="47">
        <v>31.3</v>
      </c>
      <c r="H481" s="173"/>
    </row>
    <row r="482" spans="1:8" ht="18.75" customHeight="1">
      <c r="A482" s="47">
        <v>6</v>
      </c>
      <c r="B482" s="47" t="s">
        <v>511</v>
      </c>
      <c r="C482" s="47" t="s">
        <v>874</v>
      </c>
      <c r="D482" s="47">
        <v>18511</v>
      </c>
      <c r="E482" s="47">
        <v>6912</v>
      </c>
      <c r="F482" s="47">
        <v>2016</v>
      </c>
      <c r="G482" s="47">
        <v>15.9</v>
      </c>
      <c r="H482" s="173"/>
    </row>
    <row r="483" spans="1:8" ht="18.75">
      <c r="A483" s="47">
        <v>7</v>
      </c>
      <c r="B483" s="47" t="s">
        <v>511</v>
      </c>
      <c r="C483" s="47" t="s">
        <v>872</v>
      </c>
      <c r="D483" s="47">
        <v>25137</v>
      </c>
      <c r="E483" s="47">
        <v>7068</v>
      </c>
      <c r="F483" s="47">
        <v>2016</v>
      </c>
      <c r="G483" s="47">
        <v>18.9</v>
      </c>
      <c r="H483" s="173"/>
    </row>
    <row r="484" spans="1:8" ht="18.75">
      <c r="A484" s="47">
        <v>8</v>
      </c>
      <c r="B484" s="47" t="s">
        <v>511</v>
      </c>
      <c r="C484" s="47" t="s">
        <v>873</v>
      </c>
      <c r="D484" s="47">
        <v>87969</v>
      </c>
      <c r="E484" s="47">
        <v>49339</v>
      </c>
      <c r="F484" s="47">
        <v>2016</v>
      </c>
      <c r="G484" s="47">
        <v>238.9</v>
      </c>
      <c r="H484" s="173"/>
    </row>
    <row r="485" spans="1:104" s="112" customFormat="1" ht="18.75" customHeight="1">
      <c r="A485" s="47">
        <v>9</v>
      </c>
      <c r="B485" s="47" t="s">
        <v>511</v>
      </c>
      <c r="C485" s="47" t="s">
        <v>873</v>
      </c>
      <c r="D485" s="47">
        <v>36810</v>
      </c>
      <c r="E485" s="47">
        <v>21324</v>
      </c>
      <c r="F485" s="47">
        <v>2015</v>
      </c>
      <c r="G485" s="47">
        <v>73.2</v>
      </c>
      <c r="H485" s="211"/>
      <c r="I485" s="102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</row>
    <row r="486" spans="1:8" ht="18.75">
      <c r="A486" s="47">
        <v>10</v>
      </c>
      <c r="B486" s="47" t="s">
        <v>511</v>
      </c>
      <c r="C486" s="47" t="s">
        <v>871</v>
      </c>
      <c r="D486" s="47">
        <v>7481</v>
      </c>
      <c r="E486" s="47">
        <v>2904</v>
      </c>
      <c r="F486" s="47">
        <v>2016</v>
      </c>
      <c r="G486" s="47">
        <v>25.65</v>
      </c>
      <c r="H486" s="173"/>
    </row>
    <row r="487" spans="1:8" ht="18.75">
      <c r="A487" s="47">
        <v>11</v>
      </c>
      <c r="B487" s="47" t="s">
        <v>511</v>
      </c>
      <c r="C487" s="47" t="s">
        <v>248</v>
      </c>
      <c r="D487" s="47">
        <v>8079</v>
      </c>
      <c r="E487" s="47"/>
      <c r="F487" s="47">
        <v>2011</v>
      </c>
      <c r="G487" s="47">
        <v>17.1</v>
      </c>
      <c r="H487" s="173"/>
    </row>
    <row r="488" spans="1:8" ht="27" customHeight="1">
      <c r="A488" s="47">
        <v>12</v>
      </c>
      <c r="B488" s="47" t="s">
        <v>1447</v>
      </c>
      <c r="C488" s="47" t="s">
        <v>873</v>
      </c>
      <c r="D488" s="47">
        <v>1738</v>
      </c>
      <c r="E488" s="47">
        <v>680</v>
      </c>
      <c r="F488" s="47">
        <v>2017</v>
      </c>
      <c r="G488" s="47"/>
      <c r="H488" s="173"/>
    </row>
    <row r="489" spans="1:8" ht="18.75" customHeight="1">
      <c r="A489" s="221" t="s">
        <v>733</v>
      </c>
      <c r="B489" s="222"/>
      <c r="C489" s="223"/>
      <c r="D489" s="204">
        <f>SUM(D477:D488)</f>
        <v>2178079</v>
      </c>
      <c r="E489" s="204">
        <f>SUM(E477:E488)</f>
        <v>666411</v>
      </c>
      <c r="F489" s="204"/>
      <c r="G489" s="204">
        <f>SUM(G477:G487)</f>
        <v>4041.9500000000003</v>
      </c>
      <c r="H489" s="173"/>
    </row>
    <row r="490" spans="1:8" ht="27" customHeight="1">
      <c r="A490" s="257" t="s">
        <v>1448</v>
      </c>
      <c r="B490" s="258"/>
      <c r="C490" s="259"/>
      <c r="D490" s="47"/>
      <c r="E490" s="47"/>
      <c r="F490" s="47"/>
      <c r="G490" s="47"/>
      <c r="H490" s="173"/>
    </row>
    <row r="491" spans="1:8" ht="18.75" customHeight="1">
      <c r="A491" s="47">
        <v>1</v>
      </c>
      <c r="B491" s="47" t="s">
        <v>1449</v>
      </c>
      <c r="C491" s="47" t="s">
        <v>1450</v>
      </c>
      <c r="D491" s="47">
        <v>303300</v>
      </c>
      <c r="E491" s="47">
        <v>303300</v>
      </c>
      <c r="F491" s="47">
        <v>2017</v>
      </c>
      <c r="G491" s="47">
        <v>33.7</v>
      </c>
      <c r="H491" s="173"/>
    </row>
    <row r="492" spans="1:8" ht="21.75" customHeight="1">
      <c r="A492" s="47"/>
      <c r="B492" s="221" t="s">
        <v>733</v>
      </c>
      <c r="C492" s="223"/>
      <c r="D492" s="47">
        <f>D491</f>
        <v>303300</v>
      </c>
      <c r="E492" s="47">
        <f>E491</f>
        <v>303300</v>
      </c>
      <c r="F492" s="47"/>
      <c r="G492" s="47">
        <f>G491</f>
        <v>33.7</v>
      </c>
      <c r="H492" s="173"/>
    </row>
    <row r="493" spans="1:8" ht="21" customHeight="1">
      <c r="A493" s="221" t="s">
        <v>897</v>
      </c>
      <c r="B493" s="222"/>
      <c r="C493" s="223"/>
      <c r="D493" s="204">
        <f>D489+D492</f>
        <v>2481379</v>
      </c>
      <c r="E493" s="204">
        <f>E489+E492</f>
        <v>969711</v>
      </c>
      <c r="F493" s="204"/>
      <c r="G493" s="204">
        <f>G489+G491</f>
        <v>4075.65</v>
      </c>
      <c r="H493" s="173"/>
    </row>
    <row r="494" spans="1:8" ht="18.75">
      <c r="A494" s="218" t="s">
        <v>447</v>
      </c>
      <c r="B494" s="219"/>
      <c r="C494" s="219"/>
      <c r="D494" s="219"/>
      <c r="E494" s="219"/>
      <c r="F494" s="219"/>
      <c r="G494" s="220"/>
      <c r="H494" s="173"/>
    </row>
    <row r="495" spans="1:8" ht="27" customHeight="1">
      <c r="A495" s="47">
        <v>1</v>
      </c>
      <c r="B495" s="47" t="s">
        <v>812</v>
      </c>
      <c r="C495" s="109" t="s">
        <v>474</v>
      </c>
      <c r="D495" s="47">
        <v>2371021</v>
      </c>
      <c r="E495" s="113">
        <v>0</v>
      </c>
      <c r="F495" s="184"/>
      <c r="G495" s="47">
        <v>819.4</v>
      </c>
      <c r="H495" s="173"/>
    </row>
    <row r="496" spans="1:8" ht="18.75" customHeight="1">
      <c r="A496" s="221" t="s">
        <v>733</v>
      </c>
      <c r="B496" s="222"/>
      <c r="C496" s="223"/>
      <c r="D496" s="204">
        <v>2371021</v>
      </c>
      <c r="E496" s="47">
        <v>0</v>
      </c>
      <c r="F496" s="184"/>
      <c r="G496" s="204">
        <v>819.4</v>
      </c>
      <c r="H496" s="173"/>
    </row>
    <row r="497" spans="1:8" ht="22.5" customHeight="1">
      <c r="A497" s="221" t="s">
        <v>448</v>
      </c>
      <c r="B497" s="222"/>
      <c r="C497" s="222"/>
      <c r="D497" s="222"/>
      <c r="E497" s="222"/>
      <c r="F497" s="222"/>
      <c r="G497" s="223"/>
      <c r="H497" s="173"/>
    </row>
    <row r="498" spans="1:8" ht="18.75">
      <c r="A498" s="47">
        <v>1</v>
      </c>
      <c r="B498" s="47" t="s">
        <v>475</v>
      </c>
      <c r="C498" s="109" t="s">
        <v>249</v>
      </c>
      <c r="D498" s="47">
        <v>0</v>
      </c>
      <c r="E498" s="47">
        <v>0</v>
      </c>
      <c r="F498" s="61"/>
      <c r="G498" s="47">
        <v>951.8</v>
      </c>
      <c r="H498" s="173"/>
    </row>
    <row r="499" spans="1:8" ht="24.75" customHeight="1">
      <c r="A499" s="221" t="s">
        <v>733</v>
      </c>
      <c r="B499" s="222"/>
      <c r="C499" s="223"/>
      <c r="D499" s="204">
        <f>SUM(D498:D498)</f>
        <v>0</v>
      </c>
      <c r="E499" s="204">
        <f>SUM(E498:E498)</f>
        <v>0</v>
      </c>
      <c r="F499" s="184"/>
      <c r="G499" s="204">
        <v>0</v>
      </c>
      <c r="H499" s="173"/>
    </row>
    <row r="500" spans="1:8" ht="27" customHeight="1">
      <c r="A500" s="228" t="s">
        <v>449</v>
      </c>
      <c r="B500" s="229"/>
      <c r="C500" s="229"/>
      <c r="D500" s="229"/>
      <c r="E500" s="229"/>
      <c r="F500" s="229"/>
      <c r="G500" s="230"/>
      <c r="H500" s="173"/>
    </row>
    <row r="501" spans="1:8" ht="18.75">
      <c r="A501" s="188">
        <v>1</v>
      </c>
      <c r="B501" s="202" t="s">
        <v>475</v>
      </c>
      <c r="C501" s="202" t="s">
        <v>476</v>
      </c>
      <c r="D501" s="187">
        <v>0</v>
      </c>
      <c r="E501" s="188">
        <v>0</v>
      </c>
      <c r="F501" s="187"/>
      <c r="G501" s="202">
        <v>318.8</v>
      </c>
      <c r="H501" s="173"/>
    </row>
    <row r="502" spans="1:7" ht="19.5" customHeight="1">
      <c r="A502" s="188"/>
      <c r="B502" s="189"/>
      <c r="C502" s="189"/>
      <c r="D502" s="187"/>
      <c r="E502" s="188"/>
      <c r="F502" s="187"/>
      <c r="G502" s="203"/>
    </row>
    <row r="503" spans="1:7" ht="18.75" customHeight="1">
      <c r="A503" s="248" t="s">
        <v>733</v>
      </c>
      <c r="B503" s="249"/>
      <c r="C503" s="250"/>
      <c r="D503" s="187">
        <v>0</v>
      </c>
      <c r="E503" s="187">
        <v>0</v>
      </c>
      <c r="F503" s="187"/>
      <c r="G503" s="187">
        <v>0</v>
      </c>
    </row>
    <row r="504" spans="1:7" ht="19.5" customHeight="1">
      <c r="A504" s="228" t="s">
        <v>450</v>
      </c>
      <c r="B504" s="229"/>
      <c r="C504" s="229"/>
      <c r="D504" s="229"/>
      <c r="E504" s="229"/>
      <c r="F504" s="229"/>
      <c r="G504" s="230"/>
    </row>
    <row r="505" spans="1:7" ht="18" customHeight="1">
      <c r="A505" s="47">
        <v>1</v>
      </c>
      <c r="B505" s="59" t="s">
        <v>477</v>
      </c>
      <c r="C505" s="59" t="s">
        <v>723</v>
      </c>
      <c r="D505" s="47">
        <v>119326</v>
      </c>
      <c r="E505" s="47">
        <v>2059</v>
      </c>
      <c r="F505" s="61">
        <v>2002</v>
      </c>
      <c r="G505" s="47">
        <v>390.9</v>
      </c>
    </row>
    <row r="506" spans="1:7" ht="16.5" customHeight="1">
      <c r="A506" s="47">
        <v>2</v>
      </c>
      <c r="B506" s="59" t="s">
        <v>478</v>
      </c>
      <c r="C506" s="59" t="s">
        <v>724</v>
      </c>
      <c r="D506" s="47">
        <v>30658</v>
      </c>
      <c r="E506" s="47">
        <v>0</v>
      </c>
      <c r="F506" s="61">
        <v>2002</v>
      </c>
      <c r="G506" s="47">
        <v>217.1</v>
      </c>
    </row>
    <row r="507" spans="1:7" ht="37.5">
      <c r="A507" s="47">
        <v>3</v>
      </c>
      <c r="B507" s="59" t="s">
        <v>561</v>
      </c>
      <c r="C507" s="59" t="s">
        <v>725</v>
      </c>
      <c r="D507" s="47">
        <v>37862</v>
      </c>
      <c r="E507" s="47">
        <v>9599</v>
      </c>
      <c r="F507" s="61">
        <v>2003</v>
      </c>
      <c r="G507" s="47" t="s">
        <v>525</v>
      </c>
    </row>
    <row r="508" spans="1:7" ht="18.75">
      <c r="A508" s="47">
        <v>4</v>
      </c>
      <c r="B508" s="59" t="s">
        <v>562</v>
      </c>
      <c r="C508" s="59" t="s">
        <v>681</v>
      </c>
      <c r="D508" s="47">
        <v>336802</v>
      </c>
      <c r="E508" s="47">
        <v>134247</v>
      </c>
      <c r="F508" s="61">
        <v>2004</v>
      </c>
      <c r="G508" s="47" t="s">
        <v>526</v>
      </c>
    </row>
    <row r="509" spans="1:7" ht="18.75">
      <c r="A509" s="47">
        <v>5</v>
      </c>
      <c r="B509" s="59" t="s">
        <v>682</v>
      </c>
      <c r="C509" s="59" t="s">
        <v>683</v>
      </c>
      <c r="D509" s="47">
        <v>9000</v>
      </c>
      <c r="E509" s="47">
        <v>6487</v>
      </c>
      <c r="F509" s="61"/>
      <c r="G509" s="47" t="s">
        <v>527</v>
      </c>
    </row>
    <row r="510" spans="1:7" ht="18.75">
      <c r="A510" s="47">
        <v>6</v>
      </c>
      <c r="B510" s="59" t="s">
        <v>684</v>
      </c>
      <c r="C510" s="59" t="s">
        <v>683</v>
      </c>
      <c r="D510" s="47">
        <v>64000</v>
      </c>
      <c r="E510" s="47">
        <v>46133</v>
      </c>
      <c r="F510" s="61"/>
      <c r="G510" s="47" t="s">
        <v>528</v>
      </c>
    </row>
    <row r="511" spans="1:7" ht="18.75">
      <c r="A511" s="47">
        <v>7</v>
      </c>
      <c r="B511" s="59" t="s">
        <v>1213</v>
      </c>
      <c r="C511" s="59" t="s">
        <v>1214</v>
      </c>
      <c r="D511" s="47">
        <v>60385</v>
      </c>
      <c r="E511" s="47">
        <v>3607</v>
      </c>
      <c r="F511" s="61"/>
      <c r="G511" s="47">
        <v>264.8</v>
      </c>
    </row>
    <row r="512" spans="1:7" ht="18.75">
      <c r="A512" s="47">
        <v>8</v>
      </c>
      <c r="B512" s="59" t="s">
        <v>479</v>
      </c>
      <c r="C512" s="59" t="s">
        <v>1215</v>
      </c>
      <c r="D512" s="47">
        <v>65703</v>
      </c>
      <c r="E512" s="47">
        <v>0</v>
      </c>
      <c r="F512" s="61"/>
      <c r="G512" s="47">
        <v>30.9</v>
      </c>
    </row>
    <row r="513" spans="1:7" ht="18.75">
      <c r="A513" s="47">
        <v>9</v>
      </c>
      <c r="B513" s="63" t="s">
        <v>480</v>
      </c>
      <c r="C513" s="67" t="s">
        <v>685</v>
      </c>
      <c r="D513" s="47">
        <v>90630</v>
      </c>
      <c r="E513" s="47">
        <v>0</v>
      </c>
      <c r="F513" s="61">
        <v>1976</v>
      </c>
      <c r="G513" s="47"/>
    </row>
    <row r="514" spans="1:7" ht="18.75">
      <c r="A514" s="47">
        <v>10</v>
      </c>
      <c r="B514" s="63" t="s">
        <v>481</v>
      </c>
      <c r="C514" s="67" t="s">
        <v>514</v>
      </c>
      <c r="D514" s="47">
        <v>6648</v>
      </c>
      <c r="E514" s="47">
        <v>0</v>
      </c>
      <c r="F514" s="61">
        <v>1977</v>
      </c>
      <c r="G514" s="47"/>
    </row>
    <row r="515" spans="1:7" ht="18.75">
      <c r="A515" s="47">
        <v>11</v>
      </c>
      <c r="B515" s="63" t="s">
        <v>481</v>
      </c>
      <c r="C515" s="67" t="s">
        <v>515</v>
      </c>
      <c r="D515" s="47">
        <v>4981</v>
      </c>
      <c r="E515" s="47">
        <v>0</v>
      </c>
      <c r="F515" s="61">
        <v>1970</v>
      </c>
      <c r="G515" s="47"/>
    </row>
    <row r="516" spans="1:7" ht="18.75">
      <c r="A516" s="47">
        <v>12</v>
      </c>
      <c r="B516" s="63" t="s">
        <v>481</v>
      </c>
      <c r="C516" s="180" t="s">
        <v>1216</v>
      </c>
      <c r="D516" s="47">
        <v>15772</v>
      </c>
      <c r="E516" s="47">
        <v>0</v>
      </c>
      <c r="F516" s="61">
        <v>1980</v>
      </c>
      <c r="G516" s="47"/>
    </row>
    <row r="517" spans="1:7" ht="18.75">
      <c r="A517" s="47">
        <v>13</v>
      </c>
      <c r="B517" s="63" t="s">
        <v>481</v>
      </c>
      <c r="C517" s="67" t="s">
        <v>686</v>
      </c>
      <c r="D517" s="47">
        <v>3750</v>
      </c>
      <c r="E517" s="47">
        <v>0</v>
      </c>
      <c r="F517" s="61">
        <v>1958</v>
      </c>
      <c r="G517" s="47"/>
    </row>
    <row r="518" spans="1:7" ht="18.75">
      <c r="A518" s="47">
        <v>14</v>
      </c>
      <c r="B518" s="63" t="s">
        <v>481</v>
      </c>
      <c r="C518" s="67" t="s">
        <v>1217</v>
      </c>
      <c r="D518" s="47">
        <v>15717</v>
      </c>
      <c r="E518" s="47">
        <v>0</v>
      </c>
      <c r="F518" s="61">
        <v>1992</v>
      </c>
      <c r="G518" s="47"/>
    </row>
    <row r="519" spans="1:7" ht="18.75">
      <c r="A519" s="47">
        <v>15</v>
      </c>
      <c r="B519" s="63" t="s">
        <v>481</v>
      </c>
      <c r="C519" s="67" t="s">
        <v>687</v>
      </c>
      <c r="D519" s="47">
        <v>1066</v>
      </c>
      <c r="E519" s="47">
        <v>0</v>
      </c>
      <c r="F519" s="61">
        <v>1989</v>
      </c>
      <c r="G519" s="47"/>
    </row>
    <row r="520" spans="1:7" ht="18.75">
      <c r="A520" s="47">
        <v>16</v>
      </c>
      <c r="B520" s="63" t="s">
        <v>481</v>
      </c>
      <c r="C520" s="67" t="s">
        <v>688</v>
      </c>
      <c r="D520" s="47">
        <v>8759</v>
      </c>
      <c r="E520" s="47">
        <v>1375</v>
      </c>
      <c r="F520" s="61">
        <v>2001</v>
      </c>
      <c r="G520" s="47"/>
    </row>
    <row r="521" spans="1:7" ht="19.5" customHeight="1">
      <c r="A521" s="47">
        <v>17</v>
      </c>
      <c r="B521" s="63" t="s">
        <v>608</v>
      </c>
      <c r="C521" s="67" t="s">
        <v>1218</v>
      </c>
      <c r="D521" s="47">
        <v>12276</v>
      </c>
      <c r="E521" s="47">
        <v>190174</v>
      </c>
      <c r="F521" s="61">
        <v>2009</v>
      </c>
      <c r="G521" s="47"/>
    </row>
    <row r="522" spans="1:7" ht="37.5">
      <c r="A522" s="47">
        <v>18</v>
      </c>
      <c r="B522" s="63" t="s">
        <v>689</v>
      </c>
      <c r="C522" s="67" t="s">
        <v>1218</v>
      </c>
      <c r="D522" s="62">
        <v>319176</v>
      </c>
      <c r="E522" s="47">
        <v>1956</v>
      </c>
      <c r="F522" s="114">
        <v>2009</v>
      </c>
      <c r="G522" s="47"/>
    </row>
    <row r="523" spans="1:7" ht="18.75">
      <c r="A523" s="47">
        <v>19</v>
      </c>
      <c r="B523" s="63" t="s">
        <v>563</v>
      </c>
      <c r="C523" s="67" t="s">
        <v>482</v>
      </c>
      <c r="D523" s="47">
        <v>1066</v>
      </c>
      <c r="E523" s="47">
        <v>0</v>
      </c>
      <c r="F523" s="61">
        <v>1890</v>
      </c>
      <c r="G523" s="47"/>
    </row>
    <row r="524" spans="1:7" ht="18.75">
      <c r="A524" s="47">
        <v>20</v>
      </c>
      <c r="B524" s="63" t="s">
        <v>483</v>
      </c>
      <c r="C524" s="67" t="s">
        <v>690</v>
      </c>
      <c r="D524" s="47">
        <v>1066</v>
      </c>
      <c r="E524" s="47">
        <v>0</v>
      </c>
      <c r="F524" s="61">
        <v>1955</v>
      </c>
      <c r="G524" s="47"/>
    </row>
    <row r="525" spans="1:7" ht="18.75">
      <c r="A525" s="47">
        <v>21</v>
      </c>
      <c r="B525" s="63" t="s">
        <v>484</v>
      </c>
      <c r="C525" s="67" t="s">
        <v>691</v>
      </c>
      <c r="D525" s="47">
        <v>1066</v>
      </c>
      <c r="E525" s="47">
        <v>0</v>
      </c>
      <c r="F525" s="61">
        <v>1951</v>
      </c>
      <c r="G525" s="47"/>
    </row>
    <row r="526" spans="1:7" ht="18.75">
      <c r="A526" s="47">
        <v>22</v>
      </c>
      <c r="B526" s="63" t="s">
        <v>485</v>
      </c>
      <c r="C526" s="67" t="s">
        <v>691</v>
      </c>
      <c r="D526" s="47">
        <v>1066</v>
      </c>
      <c r="E526" s="47">
        <v>0</v>
      </c>
      <c r="F526" s="61">
        <v>1951</v>
      </c>
      <c r="G526" s="47"/>
    </row>
    <row r="527" spans="1:7" ht="18.75">
      <c r="A527" s="47">
        <v>23</v>
      </c>
      <c r="B527" s="63" t="s">
        <v>486</v>
      </c>
      <c r="C527" s="67" t="s">
        <v>564</v>
      </c>
      <c r="D527" s="47">
        <v>1066</v>
      </c>
      <c r="E527" s="47">
        <v>0</v>
      </c>
      <c r="F527" s="61">
        <v>1957</v>
      </c>
      <c r="G527" s="47"/>
    </row>
    <row r="528" spans="1:7" ht="18.75">
      <c r="A528" s="47">
        <v>24</v>
      </c>
      <c r="B528" s="63" t="s">
        <v>487</v>
      </c>
      <c r="C528" s="67" t="s">
        <v>692</v>
      </c>
      <c r="D528" s="47">
        <v>1066</v>
      </c>
      <c r="E528" s="47">
        <v>0</v>
      </c>
      <c r="F528" s="61">
        <v>1957</v>
      </c>
      <c r="G528" s="47"/>
    </row>
    <row r="529" spans="1:7" ht="18.75">
      <c r="A529" s="47">
        <v>25</v>
      </c>
      <c r="B529" s="63" t="s">
        <v>488</v>
      </c>
      <c r="C529" s="67" t="s">
        <v>693</v>
      </c>
      <c r="D529" s="47">
        <v>1066</v>
      </c>
      <c r="E529" s="47">
        <v>0</v>
      </c>
      <c r="F529" s="61">
        <v>1974</v>
      </c>
      <c r="G529" s="47"/>
    </row>
    <row r="530" spans="1:7" ht="18.75">
      <c r="A530" s="47">
        <v>26</v>
      </c>
      <c r="B530" s="63" t="s">
        <v>489</v>
      </c>
      <c r="C530" s="67" t="s">
        <v>516</v>
      </c>
      <c r="D530" s="47">
        <v>1412</v>
      </c>
      <c r="E530" s="47">
        <v>0</v>
      </c>
      <c r="F530" s="61">
        <v>1974</v>
      </c>
      <c r="G530" s="47"/>
    </row>
    <row r="531" spans="1:7" ht="18.75">
      <c r="A531" s="47">
        <v>27</v>
      </c>
      <c r="B531" s="63" t="s">
        <v>490</v>
      </c>
      <c r="C531" s="67" t="s">
        <v>694</v>
      </c>
      <c r="D531" s="47">
        <v>1066</v>
      </c>
      <c r="E531" s="47">
        <v>0</v>
      </c>
      <c r="F531" s="61">
        <v>1974</v>
      </c>
      <c r="G531" s="47"/>
    </row>
    <row r="532" spans="1:7" ht="18.75">
      <c r="A532" s="47">
        <v>28</v>
      </c>
      <c r="B532" s="63" t="s">
        <v>565</v>
      </c>
      <c r="C532" s="67" t="s">
        <v>692</v>
      </c>
      <c r="D532" s="47">
        <v>1066</v>
      </c>
      <c r="E532" s="47">
        <v>0</v>
      </c>
      <c r="F532" s="61">
        <v>1974</v>
      </c>
      <c r="G532" s="47"/>
    </row>
    <row r="533" spans="1:7" ht="18.75">
      <c r="A533" s="47">
        <v>29</v>
      </c>
      <c r="B533" s="63" t="s">
        <v>491</v>
      </c>
      <c r="C533" s="67" t="s">
        <v>692</v>
      </c>
      <c r="D533" s="47">
        <v>1066</v>
      </c>
      <c r="E533" s="47">
        <v>0</v>
      </c>
      <c r="F533" s="61">
        <v>1974</v>
      </c>
      <c r="G533" s="47"/>
    </row>
    <row r="534" spans="1:7" ht="18.75">
      <c r="A534" s="47">
        <v>30</v>
      </c>
      <c r="B534" s="63" t="s">
        <v>492</v>
      </c>
      <c r="C534" s="67" t="s">
        <v>482</v>
      </c>
      <c r="D534" s="47">
        <v>1066</v>
      </c>
      <c r="E534" s="47">
        <v>0</v>
      </c>
      <c r="F534" s="61">
        <v>1974</v>
      </c>
      <c r="G534" s="47"/>
    </row>
    <row r="535" spans="1:7" ht="18.75">
      <c r="A535" s="47">
        <v>31</v>
      </c>
      <c r="B535" s="63" t="s">
        <v>491</v>
      </c>
      <c r="C535" s="67" t="s">
        <v>692</v>
      </c>
      <c r="D535" s="47">
        <v>1066</v>
      </c>
      <c r="E535" s="47">
        <v>0</v>
      </c>
      <c r="F535" s="61">
        <v>1974</v>
      </c>
      <c r="G535" s="47"/>
    </row>
    <row r="536" spans="1:7" ht="18.75">
      <c r="A536" s="47">
        <v>32</v>
      </c>
      <c r="B536" s="63" t="s">
        <v>493</v>
      </c>
      <c r="C536" s="67" t="s">
        <v>695</v>
      </c>
      <c r="D536" s="47">
        <v>1066</v>
      </c>
      <c r="E536" s="47">
        <v>0</v>
      </c>
      <c r="F536" s="61"/>
      <c r="G536" s="47" t="s">
        <v>529</v>
      </c>
    </row>
    <row r="537" spans="1:7" ht="18.75" customHeight="1">
      <c r="A537" s="47">
        <v>33</v>
      </c>
      <c r="B537" s="63" t="s">
        <v>494</v>
      </c>
      <c r="C537" s="67" t="s">
        <v>495</v>
      </c>
      <c r="D537" s="47">
        <v>2997</v>
      </c>
      <c r="E537" s="47">
        <v>0</v>
      </c>
      <c r="F537" s="61">
        <v>1991</v>
      </c>
      <c r="G537" s="47"/>
    </row>
    <row r="538" spans="1:7" ht="22.5" customHeight="1">
      <c r="A538" s="47">
        <v>34</v>
      </c>
      <c r="B538" s="63" t="s">
        <v>496</v>
      </c>
      <c r="C538" s="67" t="s">
        <v>696</v>
      </c>
      <c r="D538" s="47">
        <v>8580</v>
      </c>
      <c r="E538" s="47">
        <v>0</v>
      </c>
      <c r="F538" s="61">
        <v>1993</v>
      </c>
      <c r="G538" s="47"/>
    </row>
    <row r="539" spans="1:7" ht="18.75">
      <c r="A539" s="47">
        <v>35</v>
      </c>
      <c r="B539" s="63" t="s">
        <v>497</v>
      </c>
      <c r="C539" s="67" t="s">
        <v>566</v>
      </c>
      <c r="D539" s="47">
        <v>4341</v>
      </c>
      <c r="E539" s="47">
        <v>0</v>
      </c>
      <c r="F539" s="61">
        <v>1993</v>
      </c>
      <c r="G539" s="47"/>
    </row>
    <row r="540" spans="1:7" ht="18.75">
      <c r="A540" s="47">
        <v>36</v>
      </c>
      <c r="B540" s="63" t="s">
        <v>498</v>
      </c>
      <c r="C540" s="67"/>
      <c r="D540" s="47">
        <v>1066</v>
      </c>
      <c r="E540" s="47">
        <v>0</v>
      </c>
      <c r="F540" s="61">
        <v>1980</v>
      </c>
      <c r="G540" s="47"/>
    </row>
    <row r="541" spans="1:7" ht="18.75">
      <c r="A541" s="47">
        <v>37</v>
      </c>
      <c r="B541" s="63" t="s">
        <v>499</v>
      </c>
      <c r="C541" s="63" t="s">
        <v>697</v>
      </c>
      <c r="D541" s="47">
        <v>75682</v>
      </c>
      <c r="E541" s="47">
        <v>0</v>
      </c>
      <c r="F541" s="61">
        <v>2001</v>
      </c>
      <c r="G541" s="47"/>
    </row>
    <row r="542" spans="1:7" ht="18.75">
      <c r="A542" s="47">
        <v>38</v>
      </c>
      <c r="B542" s="63" t="s">
        <v>500</v>
      </c>
      <c r="C542" s="67" t="s">
        <v>698</v>
      </c>
      <c r="D542" s="47">
        <v>46246</v>
      </c>
      <c r="E542" s="47">
        <v>0</v>
      </c>
      <c r="F542" s="61">
        <v>2001</v>
      </c>
      <c r="G542" s="47"/>
    </row>
    <row r="543" spans="1:7" ht="56.25">
      <c r="A543" s="47">
        <v>39</v>
      </c>
      <c r="B543" s="63" t="s">
        <v>567</v>
      </c>
      <c r="C543" s="67" t="s">
        <v>517</v>
      </c>
      <c r="D543" s="47">
        <v>262374</v>
      </c>
      <c r="E543" s="47">
        <v>125477</v>
      </c>
      <c r="F543" s="61">
        <v>2002</v>
      </c>
      <c r="G543" s="47"/>
    </row>
    <row r="544" spans="1:7" ht="18.75">
      <c r="A544" s="47">
        <v>40</v>
      </c>
      <c r="B544" s="63" t="s">
        <v>568</v>
      </c>
      <c r="C544" s="67" t="s">
        <v>1219</v>
      </c>
      <c r="D544" s="47">
        <v>250170</v>
      </c>
      <c r="E544" s="47">
        <v>150569</v>
      </c>
      <c r="F544" s="61">
        <v>2009</v>
      </c>
      <c r="G544" s="47"/>
    </row>
    <row r="545" spans="1:7" ht="18.75">
      <c r="A545" s="47">
        <v>41</v>
      </c>
      <c r="B545" s="59" t="s">
        <v>1220</v>
      </c>
      <c r="C545" s="67" t="s">
        <v>1221</v>
      </c>
      <c r="D545" s="47">
        <v>4200</v>
      </c>
      <c r="E545" s="47">
        <v>3759</v>
      </c>
      <c r="F545" s="61">
        <v>2015</v>
      </c>
      <c r="G545" s="47"/>
    </row>
    <row r="546" spans="1:7" ht="18.75">
      <c r="A546" s="47">
        <v>42</v>
      </c>
      <c r="B546" s="59" t="s">
        <v>1222</v>
      </c>
      <c r="C546" s="67" t="s">
        <v>693</v>
      </c>
      <c r="D546" s="70">
        <v>7100</v>
      </c>
      <c r="E546" s="47">
        <v>6727</v>
      </c>
      <c r="F546" s="61">
        <v>2016</v>
      </c>
      <c r="G546" s="47"/>
    </row>
    <row r="547" spans="1:7" ht="18.75">
      <c r="A547" s="47">
        <v>43</v>
      </c>
      <c r="B547" s="59" t="s">
        <v>1223</v>
      </c>
      <c r="C547" s="67" t="s">
        <v>693</v>
      </c>
      <c r="D547" s="70">
        <v>7100</v>
      </c>
      <c r="E547" s="47">
        <v>6727</v>
      </c>
      <c r="F547" s="61">
        <v>2016</v>
      </c>
      <c r="G547" s="47"/>
    </row>
    <row r="548" spans="1:7" ht="18.75">
      <c r="A548" s="47">
        <v>44</v>
      </c>
      <c r="B548" s="59" t="s">
        <v>1224</v>
      </c>
      <c r="C548" s="67" t="s">
        <v>693</v>
      </c>
      <c r="D548" s="70">
        <v>7900</v>
      </c>
      <c r="E548" s="47">
        <v>7505</v>
      </c>
      <c r="F548" s="61">
        <v>2016</v>
      </c>
      <c r="G548" s="47"/>
    </row>
    <row r="549" spans="1:7" ht="18.75">
      <c r="A549" s="47">
        <v>45</v>
      </c>
      <c r="B549" s="59" t="s">
        <v>1224</v>
      </c>
      <c r="C549" s="67" t="s">
        <v>693</v>
      </c>
      <c r="D549" s="70">
        <v>7900</v>
      </c>
      <c r="E549" s="47">
        <v>7505</v>
      </c>
      <c r="F549" s="61">
        <v>2016</v>
      </c>
      <c r="G549" s="47"/>
    </row>
    <row r="550" spans="1:7" ht="18.75">
      <c r="A550" s="47">
        <v>46</v>
      </c>
      <c r="B550" s="59" t="s">
        <v>501</v>
      </c>
      <c r="C550" s="67"/>
      <c r="D550" s="47">
        <v>138580</v>
      </c>
      <c r="E550" s="47">
        <v>0</v>
      </c>
      <c r="F550" s="61"/>
      <c r="G550" s="47"/>
    </row>
    <row r="551" spans="1:7" ht="18.75">
      <c r="A551" s="47">
        <v>47</v>
      </c>
      <c r="B551" s="59" t="s">
        <v>609</v>
      </c>
      <c r="C551" s="67"/>
      <c r="D551" s="47">
        <v>836119.95</v>
      </c>
      <c r="E551" s="47">
        <v>812502.95</v>
      </c>
      <c r="F551" s="61"/>
      <c r="G551" s="47"/>
    </row>
    <row r="552" spans="1:7" ht="18.75">
      <c r="A552" s="47">
        <v>48</v>
      </c>
      <c r="B552" s="59" t="s">
        <v>610</v>
      </c>
      <c r="C552" s="67"/>
      <c r="D552" s="47">
        <v>4490855</v>
      </c>
      <c r="E552" s="47">
        <v>2225357</v>
      </c>
      <c r="F552" s="61"/>
      <c r="G552" s="47"/>
    </row>
    <row r="553" spans="1:7" ht="18.75">
      <c r="A553" s="47">
        <v>49</v>
      </c>
      <c r="B553" s="59" t="s">
        <v>726</v>
      </c>
      <c r="C553" s="67"/>
      <c r="D553" s="47">
        <v>680590</v>
      </c>
      <c r="E553" s="47">
        <v>380023</v>
      </c>
      <c r="F553" s="61"/>
      <c r="G553" s="47"/>
    </row>
    <row r="554" spans="1:7" ht="18.75">
      <c r="A554" s="47">
        <v>50</v>
      </c>
      <c r="B554" s="63" t="s">
        <v>502</v>
      </c>
      <c r="C554" s="67" t="s">
        <v>699</v>
      </c>
      <c r="D554" s="47">
        <v>50672</v>
      </c>
      <c r="E554" s="183">
        <v>22957</v>
      </c>
      <c r="F554" s="61">
        <v>2007</v>
      </c>
      <c r="G554" s="47" t="s">
        <v>1247</v>
      </c>
    </row>
    <row r="555" spans="1:7" ht="18.75">
      <c r="A555" s="47">
        <v>51</v>
      </c>
      <c r="B555" s="63" t="s">
        <v>502</v>
      </c>
      <c r="C555" s="67" t="s">
        <v>700</v>
      </c>
      <c r="D555" s="47">
        <v>16903</v>
      </c>
      <c r="E555" s="183">
        <v>7660</v>
      </c>
      <c r="F555" s="61">
        <v>2007</v>
      </c>
      <c r="G555" s="47" t="s">
        <v>1248</v>
      </c>
    </row>
    <row r="556" spans="1:7" ht="37.5">
      <c r="A556" s="47">
        <v>52</v>
      </c>
      <c r="B556" s="63" t="s">
        <v>502</v>
      </c>
      <c r="C556" s="67" t="s">
        <v>1225</v>
      </c>
      <c r="D556" s="47">
        <v>9269</v>
      </c>
      <c r="E556" s="183">
        <v>4203</v>
      </c>
      <c r="F556" s="61">
        <v>2007</v>
      </c>
      <c r="G556" s="47" t="s">
        <v>1249</v>
      </c>
    </row>
    <row r="557" spans="1:7" ht="18.75">
      <c r="A557" s="47">
        <v>53</v>
      </c>
      <c r="B557" s="63" t="s">
        <v>502</v>
      </c>
      <c r="C557" s="67" t="s">
        <v>701</v>
      </c>
      <c r="D557" s="47">
        <v>16903</v>
      </c>
      <c r="E557" s="183">
        <v>7660</v>
      </c>
      <c r="F557" s="61">
        <v>2007</v>
      </c>
      <c r="G557" s="47" t="s">
        <v>1250</v>
      </c>
    </row>
    <row r="558" spans="1:7" ht="18.75">
      <c r="A558" s="47">
        <v>54</v>
      </c>
      <c r="B558" s="63" t="s">
        <v>502</v>
      </c>
      <c r="C558" s="67" t="s">
        <v>702</v>
      </c>
      <c r="D558" s="47">
        <v>9269</v>
      </c>
      <c r="E558" s="183">
        <v>4203</v>
      </c>
      <c r="F558" s="61">
        <v>2007</v>
      </c>
      <c r="G558" s="47" t="s">
        <v>530</v>
      </c>
    </row>
    <row r="559" spans="1:7" ht="18.75">
      <c r="A559" s="47">
        <v>55</v>
      </c>
      <c r="B559" s="63" t="s">
        <v>502</v>
      </c>
      <c r="C559" s="67" t="s">
        <v>518</v>
      </c>
      <c r="D559" s="47">
        <v>10905</v>
      </c>
      <c r="E559" s="183">
        <v>4941</v>
      </c>
      <c r="F559" s="61">
        <v>2007</v>
      </c>
      <c r="G559" s="47" t="s">
        <v>531</v>
      </c>
    </row>
    <row r="560" spans="1:7" ht="18.75">
      <c r="A560" s="47">
        <v>56</v>
      </c>
      <c r="B560" s="63" t="s">
        <v>502</v>
      </c>
      <c r="C560" s="67" t="s">
        <v>703</v>
      </c>
      <c r="D560" s="47">
        <v>29075</v>
      </c>
      <c r="E560" s="183">
        <v>13172</v>
      </c>
      <c r="F560" s="61">
        <v>2007</v>
      </c>
      <c r="G560" s="47" t="s">
        <v>532</v>
      </c>
    </row>
    <row r="561" spans="1:7" ht="18.75">
      <c r="A561" s="47">
        <v>57</v>
      </c>
      <c r="B561" s="63" t="s">
        <v>502</v>
      </c>
      <c r="C561" s="67" t="s">
        <v>704</v>
      </c>
      <c r="D561" s="47">
        <v>13086</v>
      </c>
      <c r="E561" s="183">
        <v>5931</v>
      </c>
      <c r="F561" s="61">
        <v>2007</v>
      </c>
      <c r="G561" s="47" t="s">
        <v>533</v>
      </c>
    </row>
    <row r="562" spans="1:7" ht="18.75">
      <c r="A562" s="47">
        <v>58</v>
      </c>
      <c r="B562" s="63" t="s">
        <v>502</v>
      </c>
      <c r="C562" s="67" t="s">
        <v>705</v>
      </c>
      <c r="D562" s="47">
        <v>4580</v>
      </c>
      <c r="E562" s="183">
        <v>2075</v>
      </c>
      <c r="F562" s="61">
        <v>2007</v>
      </c>
      <c r="G562" s="47" t="s">
        <v>534</v>
      </c>
    </row>
    <row r="563" spans="1:7" ht="18.75">
      <c r="A563" s="47">
        <v>59</v>
      </c>
      <c r="B563" s="63" t="s">
        <v>502</v>
      </c>
      <c r="C563" s="67" t="s">
        <v>569</v>
      </c>
      <c r="D563" s="47">
        <v>15049</v>
      </c>
      <c r="E563" s="183">
        <v>6822</v>
      </c>
      <c r="F563" s="61">
        <v>2007</v>
      </c>
      <c r="G563" s="47" t="s">
        <v>535</v>
      </c>
    </row>
    <row r="564" spans="1:7" ht="18.75">
      <c r="A564" s="47">
        <v>60</v>
      </c>
      <c r="B564" s="63" t="s">
        <v>502</v>
      </c>
      <c r="C564" s="67" t="s">
        <v>572</v>
      </c>
      <c r="D564" s="47">
        <v>15922</v>
      </c>
      <c r="E564" s="183">
        <v>7215</v>
      </c>
      <c r="F564" s="61">
        <v>2007</v>
      </c>
      <c r="G564" s="47" t="s">
        <v>536</v>
      </c>
    </row>
    <row r="565" spans="1:7" ht="18.75">
      <c r="A565" s="47">
        <v>61</v>
      </c>
      <c r="B565" s="63" t="s">
        <v>502</v>
      </c>
      <c r="C565" s="67" t="s">
        <v>1226</v>
      </c>
      <c r="D565" s="47">
        <v>81789</v>
      </c>
      <c r="E565" s="183">
        <v>37062</v>
      </c>
      <c r="F565" s="61">
        <v>2007</v>
      </c>
      <c r="G565" s="47" t="s">
        <v>537</v>
      </c>
    </row>
    <row r="566" spans="1:7" ht="18.75">
      <c r="A566" s="47">
        <v>62</v>
      </c>
      <c r="B566" s="63" t="s">
        <v>502</v>
      </c>
      <c r="C566" s="67" t="s">
        <v>1227</v>
      </c>
      <c r="D566" s="47">
        <v>2508</v>
      </c>
      <c r="E566" s="183">
        <v>1139</v>
      </c>
      <c r="F566" s="61">
        <v>2007</v>
      </c>
      <c r="G566" s="47" t="s">
        <v>533</v>
      </c>
    </row>
    <row r="567" spans="1:7" ht="36.75" customHeight="1">
      <c r="A567" s="47">
        <v>63</v>
      </c>
      <c r="B567" s="63" t="s">
        <v>502</v>
      </c>
      <c r="C567" s="67" t="s">
        <v>709</v>
      </c>
      <c r="D567" s="47">
        <v>13959</v>
      </c>
      <c r="E567" s="183">
        <v>6324</v>
      </c>
      <c r="F567" s="61">
        <v>2007</v>
      </c>
      <c r="G567" s="47" t="s">
        <v>533</v>
      </c>
    </row>
    <row r="568" spans="1:7" ht="18.75">
      <c r="A568" s="47">
        <v>64</v>
      </c>
      <c r="B568" s="63" t="s">
        <v>502</v>
      </c>
      <c r="C568" s="67" t="s">
        <v>519</v>
      </c>
      <c r="D568" s="47">
        <v>20392</v>
      </c>
      <c r="E568" s="183">
        <v>9236</v>
      </c>
      <c r="F568" s="61">
        <v>2007</v>
      </c>
      <c r="G568" s="47" t="s">
        <v>538</v>
      </c>
    </row>
    <row r="569" spans="1:7" ht="32.25" customHeight="1">
      <c r="A569" s="47">
        <v>65</v>
      </c>
      <c r="B569" s="63" t="s">
        <v>502</v>
      </c>
      <c r="C569" s="67" t="s">
        <v>710</v>
      </c>
      <c r="D569" s="47">
        <v>32716</v>
      </c>
      <c r="E569" s="183">
        <v>14822</v>
      </c>
      <c r="F569" s="61">
        <v>2007</v>
      </c>
      <c r="G569" s="47" t="s">
        <v>539</v>
      </c>
    </row>
    <row r="570" spans="1:7" ht="18.75">
      <c r="A570" s="47">
        <v>66</v>
      </c>
      <c r="B570" s="63" t="s">
        <v>502</v>
      </c>
      <c r="C570" s="67" t="s">
        <v>520</v>
      </c>
      <c r="D570" s="47">
        <v>17666</v>
      </c>
      <c r="E570" s="183">
        <v>8008</v>
      </c>
      <c r="F570" s="61">
        <v>2007</v>
      </c>
      <c r="G570" s="47" t="s">
        <v>540</v>
      </c>
    </row>
    <row r="571" spans="1:7" ht="18.75">
      <c r="A571" s="47">
        <v>67</v>
      </c>
      <c r="B571" s="63" t="s">
        <v>502</v>
      </c>
      <c r="C571" s="67" t="s">
        <v>1228</v>
      </c>
      <c r="D571" s="47">
        <v>8397</v>
      </c>
      <c r="E571" s="183">
        <v>3804</v>
      </c>
      <c r="F571" s="61">
        <v>2007</v>
      </c>
      <c r="G571" s="47" t="s">
        <v>541</v>
      </c>
    </row>
    <row r="572" spans="1:7" ht="18.75">
      <c r="A572" s="47">
        <v>68</v>
      </c>
      <c r="B572" s="63" t="s">
        <v>502</v>
      </c>
      <c r="C572" s="63" t="s">
        <v>711</v>
      </c>
      <c r="D572" s="47">
        <v>4798</v>
      </c>
      <c r="E572" s="183">
        <v>2173</v>
      </c>
      <c r="F572" s="61">
        <v>2007</v>
      </c>
      <c r="G572" s="47" t="s">
        <v>542</v>
      </c>
    </row>
    <row r="573" spans="1:7" ht="18.75">
      <c r="A573" s="47">
        <v>69</v>
      </c>
      <c r="B573" s="63" t="s">
        <v>502</v>
      </c>
      <c r="C573" s="67" t="s">
        <v>722</v>
      </c>
      <c r="D573" s="47">
        <v>2726</v>
      </c>
      <c r="E573" s="183">
        <v>1238</v>
      </c>
      <c r="F573" s="61">
        <v>2007</v>
      </c>
      <c r="G573" s="47" t="s">
        <v>543</v>
      </c>
    </row>
    <row r="574" spans="1:7" ht="18.75">
      <c r="A574" s="47">
        <v>70</v>
      </c>
      <c r="B574" s="63" t="s">
        <v>502</v>
      </c>
      <c r="C574" s="67" t="s">
        <v>1229</v>
      </c>
      <c r="D574" s="47">
        <v>17230</v>
      </c>
      <c r="E574" s="115">
        <v>7805</v>
      </c>
      <c r="F574" s="61">
        <v>2007</v>
      </c>
      <c r="G574" s="47" t="s">
        <v>544</v>
      </c>
    </row>
    <row r="575" spans="1:7" ht="18.75">
      <c r="A575" s="47">
        <v>71</v>
      </c>
      <c r="B575" s="63" t="s">
        <v>502</v>
      </c>
      <c r="C575" s="67" t="s">
        <v>1230</v>
      </c>
      <c r="D575" s="47">
        <v>9924</v>
      </c>
      <c r="E575" s="183">
        <v>4498</v>
      </c>
      <c r="F575" s="61">
        <v>2007</v>
      </c>
      <c r="G575" s="47" t="s">
        <v>545</v>
      </c>
    </row>
    <row r="576" spans="1:7" ht="18.75">
      <c r="A576" s="47">
        <v>72</v>
      </c>
      <c r="B576" s="63" t="s">
        <v>502</v>
      </c>
      <c r="C576" s="67" t="s">
        <v>573</v>
      </c>
      <c r="D576" s="47">
        <v>16030</v>
      </c>
      <c r="E576" s="183">
        <v>7261</v>
      </c>
      <c r="F576" s="61">
        <v>2007</v>
      </c>
      <c r="G576" s="47" t="s">
        <v>546</v>
      </c>
    </row>
    <row r="577" spans="1:7" ht="18.75">
      <c r="A577" s="47">
        <v>73</v>
      </c>
      <c r="B577" s="63" t="s">
        <v>502</v>
      </c>
      <c r="C577" s="67" t="s">
        <v>712</v>
      </c>
      <c r="D577" s="47">
        <v>9815</v>
      </c>
      <c r="E577" s="183">
        <v>4445</v>
      </c>
      <c r="F577" s="61">
        <v>2007</v>
      </c>
      <c r="G577" s="47" t="s">
        <v>547</v>
      </c>
    </row>
    <row r="578" spans="1:7" ht="18.75" customHeight="1">
      <c r="A578" s="47">
        <v>74</v>
      </c>
      <c r="B578" s="63" t="s">
        <v>502</v>
      </c>
      <c r="C578" s="67" t="s">
        <v>695</v>
      </c>
      <c r="D578" s="47">
        <v>22901</v>
      </c>
      <c r="E578" s="183">
        <v>10377</v>
      </c>
      <c r="F578" s="61">
        <v>2007</v>
      </c>
      <c r="G578" s="47" t="s">
        <v>548</v>
      </c>
    </row>
    <row r="579" spans="1:7" ht="18.75" customHeight="1">
      <c r="A579" s="47">
        <v>75</v>
      </c>
      <c r="B579" s="63" t="s">
        <v>502</v>
      </c>
      <c r="C579" s="67" t="s">
        <v>713</v>
      </c>
      <c r="D579" s="47">
        <v>11341</v>
      </c>
      <c r="E579" s="183">
        <v>5140</v>
      </c>
      <c r="F579" s="61">
        <v>2007</v>
      </c>
      <c r="G579" s="47" t="s">
        <v>549</v>
      </c>
    </row>
    <row r="580" spans="1:7" ht="18.75">
      <c r="A580" s="47">
        <v>76</v>
      </c>
      <c r="B580" s="63" t="s">
        <v>502</v>
      </c>
      <c r="C580" s="67" t="s">
        <v>521</v>
      </c>
      <c r="D580" s="47">
        <v>12583</v>
      </c>
      <c r="E580" s="183">
        <v>6293</v>
      </c>
      <c r="F580" s="61">
        <v>2008</v>
      </c>
      <c r="G580" s="47" t="s">
        <v>550</v>
      </c>
    </row>
    <row r="581" spans="1:7" ht="18.75">
      <c r="A581" s="47">
        <v>77</v>
      </c>
      <c r="B581" s="63" t="s">
        <v>503</v>
      </c>
      <c r="C581" s="67" t="s">
        <v>522</v>
      </c>
      <c r="D581" s="47">
        <v>10537</v>
      </c>
      <c r="E581" s="183">
        <v>5267</v>
      </c>
      <c r="F581" s="61">
        <v>2008</v>
      </c>
      <c r="G581" s="47" t="s">
        <v>551</v>
      </c>
    </row>
    <row r="582" spans="1:7" ht="27.75" customHeight="1">
      <c r="A582" s="47">
        <v>78</v>
      </c>
      <c r="B582" s="63" t="s">
        <v>503</v>
      </c>
      <c r="C582" s="67" t="s">
        <v>714</v>
      </c>
      <c r="D582" s="47">
        <v>26586</v>
      </c>
      <c r="E582" s="183">
        <v>13296</v>
      </c>
      <c r="F582" s="61">
        <v>2008</v>
      </c>
      <c r="G582" s="47" t="s">
        <v>552</v>
      </c>
    </row>
    <row r="583" spans="1:7" ht="18.75">
      <c r="A583" s="47">
        <v>79</v>
      </c>
      <c r="B583" s="63" t="s">
        <v>503</v>
      </c>
      <c r="C583" s="67" t="s">
        <v>715</v>
      </c>
      <c r="D583" s="47">
        <v>12010</v>
      </c>
      <c r="E583" s="183">
        <v>6003</v>
      </c>
      <c r="F583" s="61">
        <v>2008</v>
      </c>
      <c r="G583" s="47" t="s">
        <v>553</v>
      </c>
    </row>
    <row r="584" spans="1:7" ht="22.5" customHeight="1">
      <c r="A584" s="47">
        <v>80</v>
      </c>
      <c r="B584" s="63" t="s">
        <v>503</v>
      </c>
      <c r="C584" s="67" t="s">
        <v>1231</v>
      </c>
      <c r="D584" s="47">
        <v>14015</v>
      </c>
      <c r="E584" s="183">
        <v>7005</v>
      </c>
      <c r="F584" s="61">
        <v>2008</v>
      </c>
      <c r="G584" s="47" t="s">
        <v>554</v>
      </c>
    </row>
    <row r="585" spans="1:7" ht="18.75">
      <c r="A585" s="47">
        <v>81</v>
      </c>
      <c r="B585" s="63" t="s">
        <v>503</v>
      </c>
      <c r="C585" s="67" t="s">
        <v>1232</v>
      </c>
      <c r="D585" s="47">
        <v>10742</v>
      </c>
      <c r="E585" s="183">
        <v>5372</v>
      </c>
      <c r="F585" s="61">
        <v>2008</v>
      </c>
      <c r="G585" s="47" t="s">
        <v>555</v>
      </c>
    </row>
    <row r="586" spans="1:7" ht="18.75">
      <c r="A586" s="47">
        <v>82</v>
      </c>
      <c r="B586" s="63" t="s">
        <v>503</v>
      </c>
      <c r="C586" s="67" t="s">
        <v>716</v>
      </c>
      <c r="D586" s="47">
        <v>40920</v>
      </c>
      <c r="E586" s="183">
        <v>20460</v>
      </c>
      <c r="F586" s="61">
        <v>2008</v>
      </c>
      <c r="G586" s="47" t="s">
        <v>556</v>
      </c>
    </row>
    <row r="587" spans="1:7" ht="18.75">
      <c r="A587" s="47">
        <v>83</v>
      </c>
      <c r="B587" s="63" t="s">
        <v>502</v>
      </c>
      <c r="C587" s="67" t="s">
        <v>717</v>
      </c>
      <c r="D587" s="47">
        <v>7979</v>
      </c>
      <c r="E587" s="183">
        <v>4388</v>
      </c>
      <c r="F587" s="61">
        <v>2009</v>
      </c>
      <c r="G587" s="47"/>
    </row>
    <row r="588" spans="1:7" ht="18.75">
      <c r="A588" s="47">
        <v>84</v>
      </c>
      <c r="B588" s="63" t="s">
        <v>502</v>
      </c>
      <c r="C588" s="67" t="s">
        <v>718</v>
      </c>
      <c r="D588" s="47">
        <v>12542</v>
      </c>
      <c r="E588" s="183">
        <v>6899</v>
      </c>
      <c r="F588" s="61">
        <v>2009</v>
      </c>
      <c r="G588" s="47"/>
    </row>
    <row r="589" spans="1:7" ht="18.75">
      <c r="A589" s="47">
        <v>85</v>
      </c>
      <c r="B589" s="63" t="s">
        <v>502</v>
      </c>
      <c r="C589" s="67" t="s">
        <v>719</v>
      </c>
      <c r="D589" s="47">
        <v>22404</v>
      </c>
      <c r="E589" s="115">
        <v>12324</v>
      </c>
      <c r="F589" s="61">
        <v>2009</v>
      </c>
      <c r="G589" s="47"/>
    </row>
    <row r="590" spans="1:7" ht="18.75">
      <c r="A590" s="47">
        <v>86</v>
      </c>
      <c r="B590" s="63" t="s">
        <v>611</v>
      </c>
      <c r="C590" s="67" t="s">
        <v>720</v>
      </c>
      <c r="D590" s="47">
        <v>644490</v>
      </c>
      <c r="E590" s="47">
        <v>354466</v>
      </c>
      <c r="F590" s="61">
        <v>2008</v>
      </c>
      <c r="G590" s="47" t="s">
        <v>557</v>
      </c>
    </row>
    <row r="591" spans="1:7" ht="18.75">
      <c r="A591" s="47">
        <v>87</v>
      </c>
      <c r="B591" s="63" t="s">
        <v>1470</v>
      </c>
      <c r="C591" s="67" t="s">
        <v>685</v>
      </c>
      <c r="D591" s="47">
        <v>159305.59</v>
      </c>
      <c r="E591" s="47">
        <v>151340.31</v>
      </c>
      <c r="F591" s="61"/>
      <c r="G591" s="47"/>
    </row>
    <row r="592" spans="1:7" ht="18.75">
      <c r="A592" s="47">
        <v>88</v>
      </c>
      <c r="B592" s="59" t="s">
        <v>1233</v>
      </c>
      <c r="C592" s="67"/>
      <c r="D592" s="47">
        <v>476172</v>
      </c>
      <c r="E592" s="47">
        <v>285706</v>
      </c>
      <c r="F592" s="61"/>
      <c r="G592" s="47"/>
    </row>
    <row r="593" spans="1:7" ht="18.75">
      <c r="A593" s="47">
        <v>89</v>
      </c>
      <c r="B593" s="59" t="s">
        <v>523</v>
      </c>
      <c r="C593" s="67" t="s">
        <v>1472</v>
      </c>
      <c r="D593" s="47">
        <v>11246</v>
      </c>
      <c r="E593" s="47">
        <v>6281</v>
      </c>
      <c r="F593" s="61">
        <v>2009</v>
      </c>
      <c r="G593" s="47"/>
    </row>
    <row r="594" spans="1:7" ht="18.75">
      <c r="A594" s="47">
        <v>90</v>
      </c>
      <c r="B594" s="59" t="s">
        <v>523</v>
      </c>
      <c r="C594" s="67" t="s">
        <v>1473</v>
      </c>
      <c r="D594" s="47">
        <v>31352</v>
      </c>
      <c r="E594" s="47">
        <v>29784</v>
      </c>
      <c r="F594" s="61">
        <v>2017</v>
      </c>
      <c r="G594" s="47"/>
    </row>
    <row r="595" spans="1:7" ht="18.75">
      <c r="A595" s="47">
        <v>91</v>
      </c>
      <c r="B595" s="59" t="s">
        <v>523</v>
      </c>
      <c r="C595" s="67" t="s">
        <v>1471</v>
      </c>
      <c r="D595" s="47">
        <v>31352</v>
      </c>
      <c r="E595" s="47">
        <v>29784</v>
      </c>
      <c r="F595" s="61">
        <v>2017</v>
      </c>
      <c r="G595" s="47"/>
    </row>
    <row r="596" spans="1:7" ht="18.75">
      <c r="A596" s="47">
        <v>92</v>
      </c>
      <c r="B596" s="59" t="s">
        <v>523</v>
      </c>
      <c r="C596" s="67" t="s">
        <v>1474</v>
      </c>
      <c r="D596" s="47">
        <v>33281.57</v>
      </c>
      <c r="E596" s="47">
        <v>33281.57</v>
      </c>
      <c r="F596" s="61">
        <v>2017</v>
      </c>
      <c r="G596" s="47"/>
    </row>
    <row r="597" spans="1:7" ht="18.75">
      <c r="A597" s="47">
        <v>93</v>
      </c>
      <c r="B597" s="59" t="s">
        <v>523</v>
      </c>
      <c r="C597" s="67" t="s">
        <v>1475</v>
      </c>
      <c r="D597" s="47">
        <v>33281.57</v>
      </c>
      <c r="E597" s="47">
        <v>33281.57</v>
      </c>
      <c r="F597" s="61">
        <v>2017</v>
      </c>
      <c r="G597" s="47"/>
    </row>
    <row r="598" spans="1:7" ht="24.75" customHeight="1">
      <c r="A598" s="47">
        <v>94</v>
      </c>
      <c r="B598" s="59" t="s">
        <v>523</v>
      </c>
      <c r="C598" s="67" t="s">
        <v>1476</v>
      </c>
      <c r="D598" s="47">
        <v>33281.57</v>
      </c>
      <c r="E598" s="47">
        <v>33281.57</v>
      </c>
      <c r="F598" s="61">
        <v>2017</v>
      </c>
      <c r="G598" s="47"/>
    </row>
    <row r="599" spans="1:7" ht="21.75" customHeight="1">
      <c r="A599" s="47">
        <v>95</v>
      </c>
      <c r="B599" s="59" t="s">
        <v>523</v>
      </c>
      <c r="C599" s="67" t="s">
        <v>1477</v>
      </c>
      <c r="D599" s="47">
        <v>33281.57</v>
      </c>
      <c r="E599" s="47">
        <v>33281.57</v>
      </c>
      <c r="F599" s="61">
        <v>2017</v>
      </c>
      <c r="G599" s="47"/>
    </row>
    <row r="600" spans="1:10" ht="18.75">
      <c r="A600" s="47">
        <v>96</v>
      </c>
      <c r="B600" s="59" t="s">
        <v>523</v>
      </c>
      <c r="C600" s="67" t="s">
        <v>1478</v>
      </c>
      <c r="D600" s="47">
        <v>33281.57</v>
      </c>
      <c r="E600" s="47">
        <v>33281.57</v>
      </c>
      <c r="F600" s="61">
        <v>2017</v>
      </c>
      <c r="G600" s="47"/>
      <c r="J600" s="118"/>
    </row>
    <row r="601" spans="1:10" ht="37.5">
      <c r="A601" s="47">
        <v>97</v>
      </c>
      <c r="B601" s="59" t="s">
        <v>523</v>
      </c>
      <c r="C601" s="67" t="s">
        <v>1479</v>
      </c>
      <c r="D601" s="47">
        <v>33281.57</v>
      </c>
      <c r="E601" s="47">
        <v>33281.57</v>
      </c>
      <c r="F601" s="61">
        <v>2017</v>
      </c>
      <c r="G601" s="47"/>
      <c r="J601" s="118"/>
    </row>
    <row r="602" spans="1:10" ht="18.75">
      <c r="A602" s="47">
        <v>98</v>
      </c>
      <c r="B602" s="59" t="s">
        <v>504</v>
      </c>
      <c r="C602" s="59" t="s">
        <v>236</v>
      </c>
      <c r="D602" s="62">
        <v>58823</v>
      </c>
      <c r="E602" s="183">
        <v>29413</v>
      </c>
      <c r="F602" s="62">
        <v>2008</v>
      </c>
      <c r="G602" s="47"/>
      <c r="J602" s="118"/>
    </row>
    <row r="603" spans="1:10" ht="18.75">
      <c r="A603" s="47">
        <v>99</v>
      </c>
      <c r="B603" s="59" t="s">
        <v>504</v>
      </c>
      <c r="C603" s="59" t="s">
        <v>1234</v>
      </c>
      <c r="D603" s="62">
        <v>51466</v>
      </c>
      <c r="E603" s="183">
        <v>25736</v>
      </c>
      <c r="F603" s="62">
        <v>2008</v>
      </c>
      <c r="G603" s="47"/>
      <c r="J603" s="118"/>
    </row>
    <row r="604" spans="1:10" ht="18.75">
      <c r="A604" s="47">
        <v>100</v>
      </c>
      <c r="B604" s="59" t="s">
        <v>504</v>
      </c>
      <c r="C604" s="59" t="s">
        <v>1235</v>
      </c>
      <c r="D604" s="62">
        <v>50247</v>
      </c>
      <c r="E604" s="183">
        <v>25126</v>
      </c>
      <c r="F604" s="62">
        <v>2008</v>
      </c>
      <c r="G604" s="47"/>
      <c r="J604" s="118"/>
    </row>
    <row r="605" spans="1:10" ht="18.75">
      <c r="A605" s="47">
        <v>101</v>
      </c>
      <c r="B605" s="59" t="s">
        <v>504</v>
      </c>
      <c r="C605" s="116" t="s">
        <v>510</v>
      </c>
      <c r="D605" s="62">
        <v>67252</v>
      </c>
      <c r="E605" s="183">
        <v>38667</v>
      </c>
      <c r="F605" s="114">
        <v>2009</v>
      </c>
      <c r="G605" s="47"/>
      <c r="J605" s="118"/>
    </row>
    <row r="606" spans="1:10" ht="18.75">
      <c r="A606" s="47">
        <v>102</v>
      </c>
      <c r="B606" s="59" t="s">
        <v>504</v>
      </c>
      <c r="C606" s="116" t="s">
        <v>721</v>
      </c>
      <c r="D606" s="62">
        <v>42377</v>
      </c>
      <c r="E606" s="183">
        <v>26832</v>
      </c>
      <c r="F606" s="114">
        <v>2010</v>
      </c>
      <c r="G606" s="47"/>
      <c r="J606" s="118"/>
    </row>
    <row r="607" spans="1:10" ht="18.75">
      <c r="A607" s="47">
        <v>103</v>
      </c>
      <c r="B607" s="59" t="s">
        <v>524</v>
      </c>
      <c r="C607" s="116"/>
      <c r="D607" s="62">
        <v>1112970.18</v>
      </c>
      <c r="E607" s="47">
        <v>78825.18</v>
      </c>
      <c r="F607" s="61"/>
      <c r="G607" s="47"/>
      <c r="J607" s="118"/>
    </row>
    <row r="608" spans="1:10" ht="26.25" customHeight="1">
      <c r="A608" s="47">
        <v>104</v>
      </c>
      <c r="B608" s="119" t="s">
        <v>1236</v>
      </c>
      <c r="C608" s="59" t="s">
        <v>1237</v>
      </c>
      <c r="D608" s="117">
        <v>7980</v>
      </c>
      <c r="E608" s="183">
        <v>7182</v>
      </c>
      <c r="F608" s="61">
        <v>2016</v>
      </c>
      <c r="G608" s="47"/>
      <c r="J608" s="118"/>
    </row>
    <row r="609" spans="1:10" ht="18.75" customHeight="1">
      <c r="A609" s="47">
        <v>105</v>
      </c>
      <c r="B609" s="58" t="s">
        <v>504</v>
      </c>
      <c r="C609" s="116" t="s">
        <v>1238</v>
      </c>
      <c r="D609" s="117">
        <v>7980</v>
      </c>
      <c r="E609" s="183">
        <v>7182</v>
      </c>
      <c r="F609" s="61">
        <v>2016</v>
      </c>
      <c r="G609" s="47"/>
      <c r="J609" s="118"/>
    </row>
    <row r="610" spans="1:10" ht="18.75" customHeight="1">
      <c r="A610" s="47">
        <v>106</v>
      </c>
      <c r="B610" s="58" t="s">
        <v>504</v>
      </c>
      <c r="C610" s="116" t="s">
        <v>1239</v>
      </c>
      <c r="D610" s="117">
        <v>7980</v>
      </c>
      <c r="E610" s="183">
        <v>7182</v>
      </c>
      <c r="F610" s="61">
        <v>2016</v>
      </c>
      <c r="G610" s="47"/>
      <c r="J610" s="118"/>
    </row>
    <row r="611" spans="1:10" ht="18.75" customHeight="1">
      <c r="A611" s="47">
        <v>107</v>
      </c>
      <c r="B611" s="58" t="s">
        <v>504</v>
      </c>
      <c r="C611" s="116" t="s">
        <v>1240</v>
      </c>
      <c r="D611" s="117">
        <v>7980</v>
      </c>
      <c r="E611" s="183">
        <v>7182</v>
      </c>
      <c r="F611" s="61">
        <v>2016</v>
      </c>
      <c r="G611" s="47"/>
      <c r="J611" s="118"/>
    </row>
    <row r="612" spans="1:10" ht="18.75" customHeight="1">
      <c r="A612" s="47">
        <v>108</v>
      </c>
      <c r="B612" s="58" t="s">
        <v>504</v>
      </c>
      <c r="C612" s="116" t="s">
        <v>1241</v>
      </c>
      <c r="D612" s="117">
        <v>7980</v>
      </c>
      <c r="E612" s="47">
        <v>7182</v>
      </c>
      <c r="F612" s="61">
        <v>2016</v>
      </c>
      <c r="G612" s="47"/>
      <c r="J612" s="118"/>
    </row>
    <row r="613" spans="1:10" ht="18.75" customHeight="1">
      <c r="A613" s="47">
        <v>109</v>
      </c>
      <c r="B613" s="58" t="s">
        <v>1236</v>
      </c>
      <c r="C613" s="116" t="s">
        <v>1242</v>
      </c>
      <c r="D613" s="117">
        <v>10020</v>
      </c>
      <c r="E613" s="117">
        <v>9018</v>
      </c>
      <c r="F613" s="61">
        <v>2016</v>
      </c>
      <c r="G613" s="47"/>
      <c r="J613" s="118"/>
    </row>
    <row r="614" spans="1:10" ht="18.75" customHeight="1">
      <c r="A614" s="47">
        <v>110</v>
      </c>
      <c r="B614" s="58" t="s">
        <v>1236</v>
      </c>
      <c r="C614" s="116" t="s">
        <v>1243</v>
      </c>
      <c r="D614" s="117">
        <v>10020</v>
      </c>
      <c r="E614" s="117">
        <v>9018</v>
      </c>
      <c r="F614" s="61">
        <v>2016</v>
      </c>
      <c r="G614" s="47"/>
      <c r="J614" s="118"/>
    </row>
    <row r="615" spans="1:10" ht="18.75" customHeight="1">
      <c r="A615" s="47">
        <v>111</v>
      </c>
      <c r="B615" s="58" t="s">
        <v>1236</v>
      </c>
      <c r="C615" s="116" t="s">
        <v>1244</v>
      </c>
      <c r="D615" s="117">
        <v>10020</v>
      </c>
      <c r="E615" s="117">
        <v>9018</v>
      </c>
      <c r="F615" s="61">
        <v>2016</v>
      </c>
      <c r="G615" s="47"/>
      <c r="J615" s="118"/>
    </row>
    <row r="616" spans="1:10" ht="18.75" customHeight="1">
      <c r="A616" s="47">
        <v>112</v>
      </c>
      <c r="B616" s="58" t="s">
        <v>1236</v>
      </c>
      <c r="C616" s="116" t="s">
        <v>1245</v>
      </c>
      <c r="D616" s="117">
        <v>10020</v>
      </c>
      <c r="E616" s="117">
        <v>9018</v>
      </c>
      <c r="F616" s="61">
        <v>2016</v>
      </c>
      <c r="G616" s="47"/>
      <c r="J616" s="118"/>
    </row>
    <row r="617" spans="1:10" ht="18.75" customHeight="1">
      <c r="A617" s="47">
        <v>113</v>
      </c>
      <c r="B617" s="58" t="s">
        <v>1236</v>
      </c>
      <c r="C617" s="116" t="s">
        <v>1246</v>
      </c>
      <c r="D617" s="117">
        <v>10020</v>
      </c>
      <c r="E617" s="117">
        <v>9018</v>
      </c>
      <c r="F617" s="61">
        <v>2016</v>
      </c>
      <c r="G617" s="47"/>
      <c r="J617" s="118"/>
    </row>
    <row r="618" spans="1:10" ht="18.75" customHeight="1">
      <c r="A618" s="47">
        <v>114</v>
      </c>
      <c r="B618" s="119" t="s">
        <v>1480</v>
      </c>
      <c r="C618" s="59" t="s">
        <v>1481</v>
      </c>
      <c r="D618" s="117">
        <v>107207.6</v>
      </c>
      <c r="E618" s="117">
        <v>107207.6</v>
      </c>
      <c r="F618" s="61">
        <v>2017</v>
      </c>
      <c r="G618" s="47"/>
      <c r="J618" s="118"/>
    </row>
    <row r="619" spans="1:10" ht="18.75" customHeight="1">
      <c r="A619" s="47">
        <v>115</v>
      </c>
      <c r="B619" s="119" t="s">
        <v>1480</v>
      </c>
      <c r="C619" s="59" t="s">
        <v>1513</v>
      </c>
      <c r="D619" s="117">
        <v>107207.6</v>
      </c>
      <c r="E619" s="117">
        <v>107207.6</v>
      </c>
      <c r="F619" s="61">
        <v>2017</v>
      </c>
      <c r="G619" s="47"/>
      <c r="J619" s="118"/>
    </row>
    <row r="620" spans="1:10" ht="18.75" customHeight="1">
      <c r="A620" s="47">
        <v>116</v>
      </c>
      <c r="B620" s="119" t="s">
        <v>1483</v>
      </c>
      <c r="C620" s="59" t="s">
        <v>1482</v>
      </c>
      <c r="D620" s="117">
        <v>178474.6</v>
      </c>
      <c r="E620" s="117">
        <v>178474.6</v>
      </c>
      <c r="F620" s="61">
        <v>2017</v>
      </c>
      <c r="G620" s="47"/>
      <c r="J620" s="118"/>
    </row>
    <row r="621" spans="1:10" ht="18.75" customHeight="1">
      <c r="A621" s="47">
        <v>117</v>
      </c>
      <c r="B621" s="119" t="s">
        <v>1483</v>
      </c>
      <c r="C621" s="59" t="s">
        <v>1484</v>
      </c>
      <c r="D621" s="117">
        <v>178474.6</v>
      </c>
      <c r="E621" s="117">
        <v>178474.6</v>
      </c>
      <c r="F621" s="61">
        <v>2017</v>
      </c>
      <c r="G621" s="47"/>
      <c r="J621" s="118"/>
    </row>
    <row r="622" spans="1:10" ht="18.75" customHeight="1">
      <c r="A622" s="47">
        <v>118</v>
      </c>
      <c r="B622" s="119" t="s">
        <v>1485</v>
      </c>
      <c r="C622" s="59" t="s">
        <v>1486</v>
      </c>
      <c r="D622" s="117">
        <v>96788.4</v>
      </c>
      <c r="E622" s="117">
        <v>96788.4</v>
      </c>
      <c r="F622" s="61">
        <v>2017</v>
      </c>
      <c r="G622" s="47"/>
      <c r="J622" s="118"/>
    </row>
    <row r="623" spans="1:10" ht="18.75" customHeight="1">
      <c r="A623" s="47">
        <v>119</v>
      </c>
      <c r="B623" s="119" t="s">
        <v>1485</v>
      </c>
      <c r="C623" s="59" t="s">
        <v>1487</v>
      </c>
      <c r="D623" s="117">
        <v>96788.4</v>
      </c>
      <c r="E623" s="117">
        <v>96788.4</v>
      </c>
      <c r="F623" s="61">
        <v>2017</v>
      </c>
      <c r="G623" s="47"/>
      <c r="J623" s="118"/>
    </row>
    <row r="624" spans="1:10" ht="18.75" customHeight="1">
      <c r="A624" s="47">
        <v>120</v>
      </c>
      <c r="B624" s="119" t="s">
        <v>1488</v>
      </c>
      <c r="C624" s="59" t="s">
        <v>1489</v>
      </c>
      <c r="D624" s="117">
        <v>59687</v>
      </c>
      <c r="E624" s="117">
        <v>59687</v>
      </c>
      <c r="F624" s="61">
        <v>2017</v>
      </c>
      <c r="G624" s="47"/>
      <c r="J624" s="118"/>
    </row>
    <row r="625" spans="1:10" ht="18.75" customHeight="1">
      <c r="A625" s="47">
        <v>121</v>
      </c>
      <c r="B625" s="119" t="s">
        <v>1488</v>
      </c>
      <c r="C625" s="59" t="s">
        <v>1490</v>
      </c>
      <c r="D625" s="117">
        <v>59687</v>
      </c>
      <c r="E625" s="117">
        <v>59687</v>
      </c>
      <c r="F625" s="61">
        <v>2017</v>
      </c>
      <c r="G625" s="47"/>
      <c r="J625" s="118"/>
    </row>
    <row r="626" spans="1:10" ht="18.75" customHeight="1">
      <c r="A626" s="47">
        <v>122</v>
      </c>
      <c r="B626" s="119" t="s">
        <v>1488</v>
      </c>
      <c r="C626" s="59" t="s">
        <v>1491</v>
      </c>
      <c r="D626" s="117">
        <v>59687</v>
      </c>
      <c r="E626" s="117">
        <v>59687</v>
      </c>
      <c r="F626" s="61">
        <v>2017</v>
      </c>
      <c r="G626" s="47"/>
      <c r="J626" s="118"/>
    </row>
    <row r="627" spans="1:10" ht="18.75" customHeight="1">
      <c r="A627" s="47">
        <v>123</v>
      </c>
      <c r="B627" s="119" t="s">
        <v>1488</v>
      </c>
      <c r="C627" s="59" t="s">
        <v>1492</v>
      </c>
      <c r="D627" s="117">
        <v>59687</v>
      </c>
      <c r="E627" s="117">
        <v>59687</v>
      </c>
      <c r="F627" s="61">
        <v>2017</v>
      </c>
      <c r="G627" s="47"/>
      <c r="J627" s="118"/>
    </row>
    <row r="628" spans="1:10" ht="18.75" customHeight="1">
      <c r="A628" s="47">
        <v>124</v>
      </c>
      <c r="B628" s="119" t="s">
        <v>1488</v>
      </c>
      <c r="C628" s="59" t="s">
        <v>1493</v>
      </c>
      <c r="D628" s="117">
        <v>59687</v>
      </c>
      <c r="E628" s="117">
        <v>59687</v>
      </c>
      <c r="F628" s="61">
        <v>2017</v>
      </c>
      <c r="G628" s="47"/>
      <c r="J628" s="118"/>
    </row>
    <row r="629" spans="1:10" ht="18.75" customHeight="1">
      <c r="A629" s="47">
        <v>125</v>
      </c>
      <c r="B629" s="119" t="s">
        <v>1488</v>
      </c>
      <c r="C629" s="59" t="s">
        <v>1494</v>
      </c>
      <c r="D629" s="117">
        <v>59687</v>
      </c>
      <c r="E629" s="117">
        <v>59687</v>
      </c>
      <c r="F629" s="61">
        <v>2017</v>
      </c>
      <c r="G629" s="47"/>
      <c r="J629" s="118"/>
    </row>
    <row r="630" spans="1:10" ht="18.75" customHeight="1">
      <c r="A630" s="47">
        <v>126</v>
      </c>
      <c r="B630" s="119" t="s">
        <v>1488</v>
      </c>
      <c r="C630" s="59" t="s">
        <v>1495</v>
      </c>
      <c r="D630" s="117">
        <v>59687</v>
      </c>
      <c r="E630" s="117">
        <v>59687</v>
      </c>
      <c r="F630" s="61">
        <v>2017</v>
      </c>
      <c r="G630" s="47"/>
      <c r="J630" s="118"/>
    </row>
    <row r="631" spans="1:7" ht="18.75" customHeight="1">
      <c r="A631" s="47">
        <v>127</v>
      </c>
      <c r="B631" s="119" t="s">
        <v>1488</v>
      </c>
      <c r="C631" s="59" t="s">
        <v>1514</v>
      </c>
      <c r="D631" s="117">
        <v>59687</v>
      </c>
      <c r="E631" s="117">
        <v>59687</v>
      </c>
      <c r="F631" s="61">
        <v>2017</v>
      </c>
      <c r="G631" s="47"/>
    </row>
    <row r="632" spans="1:7" ht="18.75" customHeight="1">
      <c r="A632" s="47">
        <v>128</v>
      </c>
      <c r="B632" s="119" t="s">
        <v>1488</v>
      </c>
      <c r="C632" s="59" t="s">
        <v>1496</v>
      </c>
      <c r="D632" s="117">
        <v>59687</v>
      </c>
      <c r="E632" s="117">
        <v>59687</v>
      </c>
      <c r="F632" s="61">
        <v>2017</v>
      </c>
      <c r="G632" s="47"/>
    </row>
    <row r="633" spans="1:7" ht="18.75" customHeight="1">
      <c r="A633" s="47">
        <v>129</v>
      </c>
      <c r="B633" s="119" t="s">
        <v>1488</v>
      </c>
      <c r="C633" s="59" t="s">
        <v>1497</v>
      </c>
      <c r="D633" s="117">
        <v>59687</v>
      </c>
      <c r="E633" s="117">
        <v>59687</v>
      </c>
      <c r="F633" s="61">
        <v>2017</v>
      </c>
      <c r="G633" s="47"/>
    </row>
    <row r="634" spans="1:7" ht="18.75" customHeight="1">
      <c r="A634" s="47">
        <v>130</v>
      </c>
      <c r="B634" s="119" t="s">
        <v>1483</v>
      </c>
      <c r="C634" s="59" t="s">
        <v>1498</v>
      </c>
      <c r="D634" s="117">
        <v>178474.6</v>
      </c>
      <c r="E634" s="117">
        <v>178474.6</v>
      </c>
      <c r="F634" s="61">
        <v>2017</v>
      </c>
      <c r="G634" s="47"/>
    </row>
    <row r="635" spans="1:7" ht="18.75" customHeight="1">
      <c r="A635" s="47">
        <v>131</v>
      </c>
      <c r="B635" s="59" t="s">
        <v>1499</v>
      </c>
      <c r="C635" s="116" t="s">
        <v>1500</v>
      </c>
      <c r="D635" s="62">
        <v>773254.77</v>
      </c>
      <c r="E635" s="62">
        <v>773254.77</v>
      </c>
      <c r="F635" s="114">
        <v>2017</v>
      </c>
      <c r="G635" s="47"/>
    </row>
    <row r="636" spans="1:7" ht="18.75" customHeight="1">
      <c r="A636" s="47">
        <v>132</v>
      </c>
      <c r="B636" s="58" t="s">
        <v>1236</v>
      </c>
      <c r="C636" s="116" t="s">
        <v>1501</v>
      </c>
      <c r="D636" s="117">
        <v>102999.47</v>
      </c>
      <c r="E636" s="117">
        <v>102999.47</v>
      </c>
      <c r="F636" s="61">
        <v>2017</v>
      </c>
      <c r="G636" s="47"/>
    </row>
    <row r="637" spans="1:7" ht="18.75" customHeight="1">
      <c r="A637" s="47">
        <v>133</v>
      </c>
      <c r="B637" s="58" t="s">
        <v>1236</v>
      </c>
      <c r="C637" s="116" t="s">
        <v>1502</v>
      </c>
      <c r="D637" s="117">
        <v>102999.47</v>
      </c>
      <c r="E637" s="117">
        <v>102999.47</v>
      </c>
      <c r="F637" s="61">
        <v>2017</v>
      </c>
      <c r="G637" s="47"/>
    </row>
    <row r="638" spans="1:7" ht="18.75" customHeight="1">
      <c r="A638" s="47">
        <v>134</v>
      </c>
      <c r="B638" s="58" t="s">
        <v>1236</v>
      </c>
      <c r="C638" s="59" t="s">
        <v>1503</v>
      </c>
      <c r="D638" s="117">
        <v>102999.47</v>
      </c>
      <c r="E638" s="117">
        <v>102999.47</v>
      </c>
      <c r="F638" s="61">
        <v>2017</v>
      </c>
      <c r="G638" s="47"/>
    </row>
    <row r="639" spans="1:7" ht="18.75" customHeight="1">
      <c r="A639" s="47">
        <v>135</v>
      </c>
      <c r="B639" s="58" t="s">
        <v>1236</v>
      </c>
      <c r="C639" s="59" t="s">
        <v>1504</v>
      </c>
      <c r="D639" s="117">
        <v>102999.47</v>
      </c>
      <c r="E639" s="117">
        <v>102999.47</v>
      </c>
      <c r="F639" s="61">
        <v>2017</v>
      </c>
      <c r="G639" s="47"/>
    </row>
    <row r="640" spans="1:7" ht="18" customHeight="1">
      <c r="A640" s="47">
        <v>136</v>
      </c>
      <c r="B640" s="58" t="s">
        <v>1236</v>
      </c>
      <c r="C640" s="59" t="s">
        <v>1505</v>
      </c>
      <c r="D640" s="117">
        <v>102999.47</v>
      </c>
      <c r="E640" s="117">
        <v>102999.47</v>
      </c>
      <c r="F640" s="61">
        <v>2017</v>
      </c>
      <c r="G640" s="47"/>
    </row>
    <row r="641" spans="1:7" ht="18" customHeight="1">
      <c r="A641" s="47">
        <v>137</v>
      </c>
      <c r="B641" s="58" t="s">
        <v>1236</v>
      </c>
      <c r="C641" s="59" t="s">
        <v>1506</v>
      </c>
      <c r="D641" s="117">
        <v>102999.47</v>
      </c>
      <c r="E641" s="117">
        <v>102999.47</v>
      </c>
      <c r="F641" s="61">
        <v>2017</v>
      </c>
      <c r="G641" s="47"/>
    </row>
    <row r="642" spans="1:7" ht="23.25" customHeight="1">
      <c r="A642" s="47">
        <v>138</v>
      </c>
      <c r="B642" s="58" t="s">
        <v>1236</v>
      </c>
      <c r="C642" s="59" t="s">
        <v>1507</v>
      </c>
      <c r="D642" s="117">
        <v>102999.47</v>
      </c>
      <c r="E642" s="117">
        <v>102999.47</v>
      </c>
      <c r="F642" s="61">
        <v>2017</v>
      </c>
      <c r="G642" s="47"/>
    </row>
    <row r="643" spans="1:7" ht="18" customHeight="1">
      <c r="A643" s="47">
        <v>139</v>
      </c>
      <c r="B643" s="58" t="s">
        <v>1236</v>
      </c>
      <c r="C643" s="59" t="s">
        <v>1508</v>
      </c>
      <c r="D643" s="117">
        <v>102999.47</v>
      </c>
      <c r="E643" s="117">
        <v>102999.47</v>
      </c>
      <c r="F643" s="61">
        <v>2017</v>
      </c>
      <c r="G643" s="47"/>
    </row>
    <row r="644" spans="1:7" ht="18" customHeight="1">
      <c r="A644" s="47">
        <v>140</v>
      </c>
      <c r="B644" s="58" t="s">
        <v>1236</v>
      </c>
      <c r="C644" s="59" t="s">
        <v>1509</v>
      </c>
      <c r="D644" s="117">
        <v>102999.47</v>
      </c>
      <c r="E644" s="117">
        <v>102999.47</v>
      </c>
      <c r="F644" s="61">
        <v>2017</v>
      </c>
      <c r="G644" s="47"/>
    </row>
    <row r="645" spans="1:7" ht="25.5" customHeight="1">
      <c r="A645" s="47">
        <v>141</v>
      </c>
      <c r="B645" s="119" t="s">
        <v>1236</v>
      </c>
      <c r="C645" s="59" t="s">
        <v>1510</v>
      </c>
      <c r="D645" s="117">
        <v>102999.47</v>
      </c>
      <c r="E645" s="117">
        <v>102999.47</v>
      </c>
      <c r="F645" s="61">
        <v>2017</v>
      </c>
      <c r="G645" s="47"/>
    </row>
    <row r="646" spans="1:7" ht="23.25" customHeight="1">
      <c r="A646" s="47">
        <v>142</v>
      </c>
      <c r="B646" s="58" t="s">
        <v>1236</v>
      </c>
      <c r="C646" s="59" t="s">
        <v>1511</v>
      </c>
      <c r="D646" s="117">
        <v>102999.47</v>
      </c>
      <c r="E646" s="117">
        <v>102999.47</v>
      </c>
      <c r="F646" s="61">
        <v>2017</v>
      </c>
      <c r="G646" s="47"/>
    </row>
    <row r="647" spans="1:7" ht="18" customHeight="1">
      <c r="A647" s="47">
        <v>143</v>
      </c>
      <c r="B647" s="119" t="s">
        <v>1512</v>
      </c>
      <c r="C647" s="59"/>
      <c r="D647" s="117">
        <v>10000</v>
      </c>
      <c r="E647" s="117">
        <v>10000</v>
      </c>
      <c r="F647" s="61">
        <v>2017</v>
      </c>
      <c r="G647" s="47"/>
    </row>
    <row r="648" spans="1:7" ht="18" customHeight="1">
      <c r="A648" s="255" t="s">
        <v>733</v>
      </c>
      <c r="B648" s="255"/>
      <c r="C648" s="256"/>
      <c r="D648" s="204">
        <f>SUM(D505:D647)</f>
        <v>15167001.880000006</v>
      </c>
      <c r="E648" s="204">
        <f>SUM(E505:E647)</f>
        <v>9238451.600000005</v>
      </c>
      <c r="F648" s="114"/>
      <c r="G648" s="34">
        <f>G505+G506+G511+G512</f>
        <v>903.6999999999999</v>
      </c>
    </row>
    <row r="649" spans="1:7" ht="18" customHeight="1">
      <c r="A649" s="221" t="s">
        <v>451</v>
      </c>
      <c r="B649" s="222"/>
      <c r="C649" s="222"/>
      <c r="D649" s="222"/>
      <c r="E649" s="222"/>
      <c r="F649" s="222"/>
      <c r="G649" s="223"/>
    </row>
    <row r="650" spans="1:7" ht="18" customHeight="1">
      <c r="A650" s="79"/>
      <c r="B650" s="79" t="s">
        <v>475</v>
      </c>
      <c r="C650" s="79" t="s">
        <v>268</v>
      </c>
      <c r="D650" s="183"/>
      <c r="E650" s="183"/>
      <c r="F650" s="183"/>
      <c r="G650" s="183">
        <v>157.4</v>
      </c>
    </row>
    <row r="651" spans="1:7" ht="18" customHeight="1">
      <c r="A651" s="218" t="s">
        <v>733</v>
      </c>
      <c r="B651" s="219"/>
      <c r="C651" s="220"/>
      <c r="D651" s="183">
        <v>0</v>
      </c>
      <c r="E651" s="183">
        <v>0</v>
      </c>
      <c r="F651" s="183"/>
      <c r="G651" s="183">
        <v>0</v>
      </c>
    </row>
    <row r="652" spans="1:7" ht="18" customHeight="1">
      <c r="A652" s="184"/>
      <c r="B652" s="185"/>
      <c r="C652" s="185"/>
      <c r="D652" s="185"/>
      <c r="E652" s="185"/>
      <c r="F652" s="185"/>
      <c r="G652" s="186"/>
    </row>
    <row r="653" spans="1:7" ht="18" customHeight="1">
      <c r="A653" s="221" t="s">
        <v>868</v>
      </c>
      <c r="B653" s="222"/>
      <c r="C653" s="222"/>
      <c r="D653" s="222"/>
      <c r="E653" s="222"/>
      <c r="F653" s="222"/>
      <c r="G653" s="223"/>
    </row>
    <row r="654" spans="1:7" ht="18" customHeight="1">
      <c r="A654" s="188">
        <v>1</v>
      </c>
      <c r="B654" s="120" t="s">
        <v>674</v>
      </c>
      <c r="C654" s="121" t="s">
        <v>840</v>
      </c>
      <c r="D654" s="188">
        <v>138249</v>
      </c>
      <c r="E654" s="188">
        <v>0</v>
      </c>
      <c r="F654" s="188">
        <v>1960</v>
      </c>
      <c r="G654" s="188">
        <v>340</v>
      </c>
    </row>
    <row r="655" spans="1:7" ht="18" customHeight="1">
      <c r="A655" s="248" t="s">
        <v>733</v>
      </c>
      <c r="B655" s="249"/>
      <c r="C655" s="250"/>
      <c r="D655" s="187">
        <f>SUM(D654)</f>
        <v>138249</v>
      </c>
      <c r="E655" s="187">
        <v>0</v>
      </c>
      <c r="F655" s="188"/>
      <c r="G655" s="187">
        <f>SUM(G654)</f>
        <v>340</v>
      </c>
    </row>
    <row r="656" spans="1:7" ht="18" customHeight="1">
      <c r="A656" s="221" t="s">
        <v>583</v>
      </c>
      <c r="B656" s="222"/>
      <c r="C656" s="222"/>
      <c r="D656" s="222"/>
      <c r="E656" s="222"/>
      <c r="F656" s="222"/>
      <c r="G656" s="223"/>
    </row>
    <row r="657" spans="1:7" ht="18" customHeight="1">
      <c r="A657" s="47">
        <v>1</v>
      </c>
      <c r="B657" s="122" t="s">
        <v>271</v>
      </c>
      <c r="C657" s="67" t="s">
        <v>1019</v>
      </c>
      <c r="D657" s="123">
        <v>157240</v>
      </c>
      <c r="E657" s="124">
        <v>16722</v>
      </c>
      <c r="F657" s="125">
        <v>2004</v>
      </c>
      <c r="G657" s="126"/>
    </row>
    <row r="658" spans="1:7" ht="18" customHeight="1">
      <c r="A658" s="47">
        <v>2</v>
      </c>
      <c r="B658" s="122" t="s">
        <v>1020</v>
      </c>
      <c r="C658" s="67" t="s">
        <v>1019</v>
      </c>
      <c r="D658" s="123">
        <v>150000</v>
      </c>
      <c r="E658" s="127">
        <v>114455</v>
      </c>
      <c r="F658" s="128" t="s">
        <v>1021</v>
      </c>
      <c r="G658" s="47">
        <v>781.5</v>
      </c>
    </row>
    <row r="659" spans="1:7" ht="18" customHeight="1">
      <c r="A659" s="47">
        <v>3</v>
      </c>
      <c r="B659" s="122" t="s">
        <v>811</v>
      </c>
      <c r="C659" s="67" t="s">
        <v>1019</v>
      </c>
      <c r="D659" s="123">
        <v>11800</v>
      </c>
      <c r="E659" s="127">
        <v>5163</v>
      </c>
      <c r="F659" s="128" t="s">
        <v>1021</v>
      </c>
      <c r="G659" s="47"/>
    </row>
    <row r="660" spans="1:7" ht="18" customHeight="1">
      <c r="A660" s="47">
        <v>4</v>
      </c>
      <c r="B660" s="122" t="s">
        <v>811</v>
      </c>
      <c r="C660" s="67" t="s">
        <v>1019</v>
      </c>
      <c r="D660" s="123">
        <v>3000</v>
      </c>
      <c r="E660" s="127">
        <v>1313</v>
      </c>
      <c r="F660" s="128" t="s">
        <v>1021</v>
      </c>
      <c r="G660" s="47"/>
    </row>
    <row r="661" spans="1:7" ht="18.75" customHeight="1">
      <c r="A661" s="47">
        <v>5</v>
      </c>
      <c r="B661" s="122" t="s">
        <v>680</v>
      </c>
      <c r="C661" s="67" t="s">
        <v>1019</v>
      </c>
      <c r="D661" s="123">
        <v>1600</v>
      </c>
      <c r="E661" s="127">
        <v>700</v>
      </c>
      <c r="F661" s="128" t="s">
        <v>1021</v>
      </c>
      <c r="G661" s="47"/>
    </row>
    <row r="662" spans="1:7" ht="20.25" customHeight="1" thickBot="1">
      <c r="A662" s="47">
        <v>6</v>
      </c>
      <c r="B662" s="122" t="s">
        <v>1022</v>
      </c>
      <c r="C662" s="67" t="s">
        <v>1019</v>
      </c>
      <c r="D662" s="123">
        <v>3800</v>
      </c>
      <c r="E662" s="127">
        <v>1663</v>
      </c>
      <c r="F662" s="128" t="s">
        <v>1021</v>
      </c>
      <c r="G662" s="126"/>
    </row>
    <row r="663" spans="1:8" ht="23.25" customHeight="1" thickBot="1">
      <c r="A663" s="47">
        <v>7</v>
      </c>
      <c r="B663" s="122" t="s">
        <v>272</v>
      </c>
      <c r="C663" s="67" t="s">
        <v>1019</v>
      </c>
      <c r="D663" s="123">
        <v>1000</v>
      </c>
      <c r="E663" s="127">
        <v>438</v>
      </c>
      <c r="F663" s="128" t="s">
        <v>1021</v>
      </c>
      <c r="G663" s="47"/>
      <c r="H663" s="131"/>
    </row>
    <row r="664" spans="1:7" ht="18.75" customHeight="1">
      <c r="A664" s="47">
        <v>8</v>
      </c>
      <c r="B664" s="122" t="s">
        <v>270</v>
      </c>
      <c r="C664" s="67" t="s">
        <v>1023</v>
      </c>
      <c r="D664" s="127">
        <v>934809</v>
      </c>
      <c r="E664" s="127">
        <v>588153</v>
      </c>
      <c r="F664" s="129" t="s">
        <v>1024</v>
      </c>
      <c r="G664" s="126">
        <v>2332.3</v>
      </c>
    </row>
    <row r="665" spans="1:7" ht="18.75" customHeight="1">
      <c r="A665" s="47">
        <v>9</v>
      </c>
      <c r="B665" s="122" t="s">
        <v>1025</v>
      </c>
      <c r="C665" s="67" t="s">
        <v>1026</v>
      </c>
      <c r="D665" s="127">
        <v>130000</v>
      </c>
      <c r="E665" s="127">
        <v>88761</v>
      </c>
      <c r="F665" s="130" t="s">
        <v>1027</v>
      </c>
      <c r="G665" s="126"/>
    </row>
    <row r="666" spans="1:7" ht="41.25" customHeight="1">
      <c r="A666" s="47">
        <v>10</v>
      </c>
      <c r="B666" s="122" t="s">
        <v>1452</v>
      </c>
      <c r="C666" s="67" t="s">
        <v>1019</v>
      </c>
      <c r="D666" s="127">
        <v>205498</v>
      </c>
      <c r="E666" s="127">
        <v>205498</v>
      </c>
      <c r="F666" s="129" t="s">
        <v>1453</v>
      </c>
      <c r="G666" s="126"/>
    </row>
    <row r="667" spans="1:7" ht="18.75">
      <c r="A667" s="179"/>
      <c r="B667" s="248" t="s">
        <v>733</v>
      </c>
      <c r="C667" s="250"/>
      <c r="D667" s="212">
        <f>SUM(D657:D666)</f>
        <v>1598747</v>
      </c>
      <c r="E667" s="212">
        <f>SUM(E657:E666)</f>
        <v>1022866</v>
      </c>
      <c r="F667" s="204"/>
      <c r="G667" s="204">
        <f>SUM(G658:G665)</f>
        <v>3113.8</v>
      </c>
    </row>
    <row r="668" spans="1:7" ht="32.25" customHeight="1">
      <c r="A668" s="221" t="s">
        <v>9</v>
      </c>
      <c r="B668" s="222"/>
      <c r="C668" s="222"/>
      <c r="D668" s="222"/>
      <c r="E668" s="222"/>
      <c r="F668" s="222"/>
      <c r="G668" s="223"/>
    </row>
    <row r="669" spans="1:7" ht="18.75">
      <c r="A669" s="53"/>
      <c r="B669" s="63" t="s">
        <v>475</v>
      </c>
      <c r="C669" s="63" t="s">
        <v>269</v>
      </c>
      <c r="D669" s="204"/>
      <c r="E669" s="204"/>
      <c r="F669" s="204"/>
      <c r="G669" s="47">
        <v>71.3</v>
      </c>
    </row>
    <row r="670" spans="1:7" ht="22.5" customHeight="1">
      <c r="A670" s="221" t="s">
        <v>507</v>
      </c>
      <c r="B670" s="222"/>
      <c r="C670" s="223"/>
      <c r="D670" s="204">
        <v>0</v>
      </c>
      <c r="E670" s="204">
        <v>0</v>
      </c>
      <c r="F670" s="204"/>
      <c r="G670" s="204">
        <v>71.3</v>
      </c>
    </row>
    <row r="671" spans="1:7" ht="18.75" customHeight="1">
      <c r="A671" s="254" t="s">
        <v>1257</v>
      </c>
      <c r="B671" s="255"/>
      <c r="C671" s="256"/>
      <c r="D671" s="213">
        <v>79248795.03</v>
      </c>
      <c r="E671" s="94">
        <v>20307977.7</v>
      </c>
      <c r="F671" s="66"/>
      <c r="G671" s="94">
        <v>137721.19</v>
      </c>
    </row>
    <row r="672" spans="1:7" ht="23.25" customHeight="1">
      <c r="A672" s="221" t="s">
        <v>1258</v>
      </c>
      <c r="B672" s="222"/>
      <c r="C672" s="223"/>
      <c r="D672" s="97">
        <v>5406763</v>
      </c>
      <c r="E672" s="97">
        <v>4633374.67</v>
      </c>
      <c r="F672" s="97"/>
      <c r="G672" s="97">
        <v>4953.8</v>
      </c>
    </row>
    <row r="673" spans="1:7" ht="21" customHeight="1">
      <c r="A673" s="221" t="s">
        <v>1259</v>
      </c>
      <c r="B673" s="222"/>
      <c r="C673" s="223"/>
      <c r="D673" s="97">
        <f>SUM(D671:D672)</f>
        <v>84655558.03</v>
      </c>
      <c r="E673" s="97">
        <f>SUM(E671:E672)</f>
        <v>24941352.369999997</v>
      </c>
      <c r="F673" s="182"/>
      <c r="G673" s="97">
        <f>SUM(G671:G672)</f>
        <v>142674.99</v>
      </c>
    </row>
    <row r="674" spans="1:7" ht="20.25" customHeight="1" thickBot="1">
      <c r="A674" s="260" t="s">
        <v>505</v>
      </c>
      <c r="B674" s="261"/>
      <c r="C674" s="261"/>
      <c r="D674" s="261"/>
      <c r="E674" s="261"/>
      <c r="F674" s="261"/>
      <c r="G674" s="261"/>
    </row>
    <row r="675" spans="1:7" ht="18.75">
      <c r="A675" s="197" t="s">
        <v>135</v>
      </c>
      <c r="B675" s="198"/>
      <c r="C675" s="198"/>
      <c r="D675" s="198"/>
      <c r="E675" s="198"/>
      <c r="F675" s="198"/>
      <c r="G675" s="199"/>
    </row>
    <row r="676" spans="1:7" ht="18.75">
      <c r="A676" s="204">
        <v>1</v>
      </c>
      <c r="B676" s="59" t="s">
        <v>741</v>
      </c>
      <c r="C676" s="132" t="s">
        <v>742</v>
      </c>
      <c r="D676" s="61">
        <v>4793</v>
      </c>
      <c r="E676" s="47">
        <v>1557.16</v>
      </c>
      <c r="F676" s="133">
        <v>1948</v>
      </c>
      <c r="G676" s="134">
        <v>38.7</v>
      </c>
    </row>
    <row r="677" spans="1:7" ht="18.75">
      <c r="A677" s="204">
        <v>2</v>
      </c>
      <c r="B677" s="59" t="s">
        <v>743</v>
      </c>
      <c r="C677" s="132" t="s">
        <v>744</v>
      </c>
      <c r="D677" s="61">
        <v>4962</v>
      </c>
      <c r="E677" s="47">
        <v>2985.06</v>
      </c>
      <c r="F677" s="133" t="s">
        <v>1436</v>
      </c>
      <c r="G677" s="134">
        <v>177.9</v>
      </c>
    </row>
    <row r="678" spans="1:7" ht="18.75" customHeight="1">
      <c r="A678" s="204">
        <v>3</v>
      </c>
      <c r="B678" s="59" t="s">
        <v>745</v>
      </c>
      <c r="C678" s="132" t="s">
        <v>600</v>
      </c>
      <c r="D678" s="61">
        <v>7698</v>
      </c>
      <c r="E678" s="47">
        <v>654.45</v>
      </c>
      <c r="F678" s="133"/>
      <c r="G678" s="134">
        <v>17.2</v>
      </c>
    </row>
    <row r="679" spans="1:7" ht="21.75" customHeight="1">
      <c r="A679" s="204">
        <v>4</v>
      </c>
      <c r="B679" s="59" t="s">
        <v>746</v>
      </c>
      <c r="C679" s="132" t="s">
        <v>747</v>
      </c>
      <c r="D679" s="61">
        <v>25485</v>
      </c>
      <c r="E679" s="47">
        <v>10315.27</v>
      </c>
      <c r="F679" s="133">
        <v>1917</v>
      </c>
      <c r="G679" s="134">
        <v>66.9</v>
      </c>
    </row>
    <row r="680" spans="1:7" ht="18.75" customHeight="1">
      <c r="A680" s="204">
        <v>5</v>
      </c>
      <c r="B680" s="59" t="s">
        <v>748</v>
      </c>
      <c r="C680" s="194" t="s">
        <v>675</v>
      </c>
      <c r="D680" s="61">
        <v>33198</v>
      </c>
      <c r="E680" s="47">
        <v>13728.57</v>
      </c>
      <c r="F680" s="133">
        <v>1917</v>
      </c>
      <c r="G680" s="134">
        <v>91</v>
      </c>
    </row>
    <row r="681" spans="1:7" ht="18.75">
      <c r="A681" s="204">
        <v>6</v>
      </c>
      <c r="B681" s="59" t="s">
        <v>749</v>
      </c>
      <c r="C681" s="194" t="s">
        <v>750</v>
      </c>
      <c r="D681" s="61">
        <v>16232</v>
      </c>
      <c r="E681" s="47">
        <v>1380.38</v>
      </c>
      <c r="F681" s="133">
        <v>1947</v>
      </c>
      <c r="G681" s="134">
        <v>274.4</v>
      </c>
    </row>
    <row r="682" spans="1:7" ht="18.75" customHeight="1">
      <c r="A682" s="204">
        <v>7</v>
      </c>
      <c r="B682" s="59" t="s">
        <v>746</v>
      </c>
      <c r="C682" s="135" t="s">
        <v>751</v>
      </c>
      <c r="D682" s="61">
        <v>66827</v>
      </c>
      <c r="E682" s="47">
        <v>10691.36</v>
      </c>
      <c r="F682" s="133"/>
      <c r="G682" s="134">
        <v>113.3</v>
      </c>
    </row>
    <row r="683" spans="1:7" ht="39" customHeight="1">
      <c r="A683" s="204">
        <v>8</v>
      </c>
      <c r="B683" s="136" t="s">
        <v>752</v>
      </c>
      <c r="C683" s="137" t="s">
        <v>753</v>
      </c>
      <c r="D683" s="61">
        <v>454981</v>
      </c>
      <c r="E683" s="47">
        <v>144826.78</v>
      </c>
      <c r="F683" s="133">
        <v>1970</v>
      </c>
      <c r="G683" s="134">
        <v>1029</v>
      </c>
    </row>
    <row r="684" spans="1:7" ht="18.75">
      <c r="A684" s="204">
        <v>9</v>
      </c>
      <c r="B684" s="59" t="s">
        <v>754</v>
      </c>
      <c r="C684" s="138" t="s">
        <v>755</v>
      </c>
      <c r="D684" s="61">
        <v>121857</v>
      </c>
      <c r="E684" s="47">
        <v>33318.04</v>
      </c>
      <c r="F684" s="133">
        <v>1990</v>
      </c>
      <c r="G684" s="134">
        <v>166</v>
      </c>
    </row>
    <row r="685" spans="1:7" ht="18.75">
      <c r="A685" s="204">
        <v>10</v>
      </c>
      <c r="B685" s="59" t="s">
        <v>756</v>
      </c>
      <c r="C685" s="139" t="s">
        <v>757</v>
      </c>
      <c r="D685" s="61">
        <v>16887</v>
      </c>
      <c r="E685" s="47">
        <v>7784.52</v>
      </c>
      <c r="F685" s="133" t="s">
        <v>1437</v>
      </c>
      <c r="G685" s="134">
        <v>251.2</v>
      </c>
    </row>
    <row r="686" spans="1:7" ht="18.75">
      <c r="A686" s="204">
        <v>11</v>
      </c>
      <c r="B686" s="59" t="s">
        <v>758</v>
      </c>
      <c r="C686" s="139" t="s">
        <v>759</v>
      </c>
      <c r="D686" s="61">
        <v>277604</v>
      </c>
      <c r="E686" s="47">
        <v>112629.33</v>
      </c>
      <c r="F686" s="133"/>
      <c r="G686" s="134">
        <v>400.7</v>
      </c>
    </row>
    <row r="687" spans="1:7" ht="37.5">
      <c r="A687" s="204">
        <v>12</v>
      </c>
      <c r="B687" s="59" t="s">
        <v>994</v>
      </c>
      <c r="C687" s="139" t="s">
        <v>760</v>
      </c>
      <c r="D687" s="61">
        <v>45410</v>
      </c>
      <c r="E687" s="47">
        <v>22216.73</v>
      </c>
      <c r="F687" s="133"/>
      <c r="G687" s="134">
        <v>250.75</v>
      </c>
    </row>
    <row r="688" spans="1:7" ht="22.5" customHeight="1">
      <c r="A688" s="204">
        <v>13</v>
      </c>
      <c r="B688" s="59" t="s">
        <v>761</v>
      </c>
      <c r="C688" s="139" t="s">
        <v>995</v>
      </c>
      <c r="D688" s="61">
        <v>58581</v>
      </c>
      <c r="E688" s="47">
        <v>28261.53</v>
      </c>
      <c r="F688" s="133" t="s">
        <v>1438</v>
      </c>
      <c r="G688" s="134">
        <v>346.5</v>
      </c>
    </row>
    <row r="689" spans="1:7" ht="18.75">
      <c r="A689" s="204">
        <v>14</v>
      </c>
      <c r="B689" s="59" t="s">
        <v>807</v>
      </c>
      <c r="C689" s="139" t="s">
        <v>995</v>
      </c>
      <c r="D689" s="61">
        <v>10646</v>
      </c>
      <c r="E689" s="47">
        <v>5153.69</v>
      </c>
      <c r="F689" s="133">
        <v>1992</v>
      </c>
      <c r="G689" s="134">
        <v>147.1</v>
      </c>
    </row>
    <row r="690" spans="1:7" ht="18.75">
      <c r="A690" s="204">
        <v>15</v>
      </c>
      <c r="B690" s="59" t="s">
        <v>762</v>
      </c>
      <c r="C690" s="139" t="s">
        <v>996</v>
      </c>
      <c r="D690" s="61">
        <v>9787</v>
      </c>
      <c r="E690" s="47">
        <v>3150.44</v>
      </c>
      <c r="F690" s="133">
        <v>1968</v>
      </c>
      <c r="G690" s="134">
        <v>117.8</v>
      </c>
    </row>
    <row r="691" spans="1:7" ht="18.75">
      <c r="A691" s="204">
        <v>16</v>
      </c>
      <c r="B691" s="59" t="s">
        <v>763</v>
      </c>
      <c r="C691" s="194" t="s">
        <v>764</v>
      </c>
      <c r="D691" s="61">
        <v>180928</v>
      </c>
      <c r="E691" s="47">
        <v>80121.64</v>
      </c>
      <c r="F691" s="133">
        <v>1987</v>
      </c>
      <c r="G691" s="134">
        <v>318.1</v>
      </c>
    </row>
    <row r="692" spans="1:7" ht="18.75">
      <c r="A692" s="204">
        <v>17</v>
      </c>
      <c r="B692" s="136" t="s">
        <v>1201</v>
      </c>
      <c r="C692" s="194" t="s">
        <v>764</v>
      </c>
      <c r="D692" s="61">
        <v>183960</v>
      </c>
      <c r="E692" s="47">
        <v>72839.12</v>
      </c>
      <c r="F692" s="133">
        <v>1987</v>
      </c>
      <c r="G692" s="134">
        <v>252.5</v>
      </c>
    </row>
    <row r="693" spans="1:7" ht="37.5">
      <c r="A693" s="204">
        <v>18</v>
      </c>
      <c r="B693" s="59" t="s">
        <v>765</v>
      </c>
      <c r="C693" s="194" t="s">
        <v>766</v>
      </c>
      <c r="D693" s="61">
        <v>44583</v>
      </c>
      <c r="E693" s="47">
        <v>17599.24</v>
      </c>
      <c r="F693" s="133">
        <v>1917</v>
      </c>
      <c r="G693" s="134">
        <v>122.2</v>
      </c>
    </row>
    <row r="694" spans="1:7" ht="18.75">
      <c r="A694" s="204">
        <v>19</v>
      </c>
      <c r="B694" s="59" t="s">
        <v>767</v>
      </c>
      <c r="C694" s="194" t="s">
        <v>1451</v>
      </c>
      <c r="D694" s="61">
        <v>34593</v>
      </c>
      <c r="E694" s="47">
        <v>13413.84</v>
      </c>
      <c r="F694" s="133">
        <v>1951</v>
      </c>
      <c r="G694" s="134">
        <v>273</v>
      </c>
    </row>
    <row r="695" spans="1:7" ht="18.75" customHeight="1">
      <c r="A695" s="204">
        <v>20</v>
      </c>
      <c r="B695" s="59" t="s">
        <v>768</v>
      </c>
      <c r="C695" s="194" t="s">
        <v>769</v>
      </c>
      <c r="D695" s="61">
        <v>366716.87</v>
      </c>
      <c r="E695" s="47">
        <v>149760.49</v>
      </c>
      <c r="F695" s="140"/>
      <c r="G695" s="134">
        <v>1511.7</v>
      </c>
    </row>
    <row r="696" spans="1:7" ht="37.5">
      <c r="A696" s="204">
        <v>21</v>
      </c>
      <c r="B696" s="136" t="s">
        <v>770</v>
      </c>
      <c r="C696" s="194" t="s">
        <v>997</v>
      </c>
      <c r="D696" s="61">
        <v>95303</v>
      </c>
      <c r="E696" s="47">
        <v>41227.07</v>
      </c>
      <c r="F696" s="133">
        <v>1966</v>
      </c>
      <c r="G696" s="134">
        <v>227.4</v>
      </c>
    </row>
    <row r="697" spans="1:7" ht="18.75">
      <c r="A697" s="204">
        <v>22</v>
      </c>
      <c r="B697" s="59" t="s">
        <v>771</v>
      </c>
      <c r="C697" s="194" t="s">
        <v>998</v>
      </c>
      <c r="D697" s="61">
        <v>71706</v>
      </c>
      <c r="E697" s="47">
        <v>27258.37</v>
      </c>
      <c r="F697" s="133" t="s">
        <v>1439</v>
      </c>
      <c r="G697" s="134">
        <v>269</v>
      </c>
    </row>
    <row r="698" spans="1:7" ht="18.75">
      <c r="A698" s="204">
        <v>23</v>
      </c>
      <c r="B698" s="59" t="s">
        <v>772</v>
      </c>
      <c r="C698" s="194" t="s">
        <v>773</v>
      </c>
      <c r="D698" s="61">
        <v>11075</v>
      </c>
      <c r="E698" s="47">
        <v>4006.11</v>
      </c>
      <c r="F698" s="133"/>
      <c r="G698" s="134">
        <v>239.4</v>
      </c>
    </row>
    <row r="699" spans="1:7" ht="37.5">
      <c r="A699" s="204">
        <v>24</v>
      </c>
      <c r="B699" s="59" t="s">
        <v>774</v>
      </c>
      <c r="C699" s="194" t="s">
        <v>775</v>
      </c>
      <c r="D699" s="61">
        <v>3400</v>
      </c>
      <c r="E699" s="47">
        <v>1416.86</v>
      </c>
      <c r="F699" s="133"/>
      <c r="G699" s="134">
        <v>18</v>
      </c>
    </row>
    <row r="700" spans="1:7" ht="18.75">
      <c r="A700" s="204">
        <v>25</v>
      </c>
      <c r="B700" s="59" t="s">
        <v>776</v>
      </c>
      <c r="C700" s="194" t="s">
        <v>777</v>
      </c>
      <c r="D700" s="61">
        <v>3990</v>
      </c>
      <c r="E700" s="47">
        <v>339.37</v>
      </c>
      <c r="F700" s="133" t="s">
        <v>1439</v>
      </c>
      <c r="G700" s="134">
        <v>857.1</v>
      </c>
    </row>
    <row r="701" spans="1:7" ht="37.5">
      <c r="A701" s="204">
        <v>26</v>
      </c>
      <c r="B701" s="59" t="s">
        <v>774</v>
      </c>
      <c r="C701" s="194" t="s">
        <v>999</v>
      </c>
      <c r="D701" s="61">
        <v>45600</v>
      </c>
      <c r="E701" s="47">
        <v>18448.51</v>
      </c>
      <c r="F701" s="133">
        <v>1989</v>
      </c>
      <c r="G701" s="134">
        <v>86.6</v>
      </c>
    </row>
    <row r="702" spans="1:7" ht="37.5">
      <c r="A702" s="204">
        <v>27</v>
      </c>
      <c r="B702" s="59" t="s">
        <v>774</v>
      </c>
      <c r="C702" s="194" t="s">
        <v>778</v>
      </c>
      <c r="D702" s="61">
        <v>6934</v>
      </c>
      <c r="E702" s="47">
        <v>2806.73</v>
      </c>
      <c r="F702" s="133">
        <v>1983</v>
      </c>
      <c r="G702" s="134">
        <v>15</v>
      </c>
    </row>
    <row r="703" spans="1:7" ht="18.75">
      <c r="A703" s="204">
        <v>28</v>
      </c>
      <c r="B703" s="116" t="s">
        <v>779</v>
      </c>
      <c r="C703" s="180" t="s">
        <v>780</v>
      </c>
      <c r="D703" s="61">
        <v>73528</v>
      </c>
      <c r="E703" s="47">
        <v>30080.28</v>
      </c>
      <c r="F703" s="133">
        <v>1986</v>
      </c>
      <c r="G703" s="134">
        <v>196.8</v>
      </c>
    </row>
    <row r="704" spans="1:7" ht="37.5">
      <c r="A704" s="204">
        <v>29</v>
      </c>
      <c r="B704" s="141" t="s">
        <v>781</v>
      </c>
      <c r="C704" s="180" t="s">
        <v>1000</v>
      </c>
      <c r="D704" s="61">
        <v>3861</v>
      </c>
      <c r="E704" s="47">
        <v>1587.53</v>
      </c>
      <c r="F704" s="133">
        <v>1975</v>
      </c>
      <c r="G704" s="134">
        <v>72.2</v>
      </c>
    </row>
    <row r="705" spans="1:7" ht="37.5">
      <c r="A705" s="204">
        <v>30</v>
      </c>
      <c r="B705" s="141" t="s">
        <v>782</v>
      </c>
      <c r="C705" s="180" t="s">
        <v>783</v>
      </c>
      <c r="D705" s="61">
        <v>18619</v>
      </c>
      <c r="E705" s="47">
        <v>6802.75</v>
      </c>
      <c r="F705" s="133">
        <v>1976</v>
      </c>
      <c r="G705" s="134">
        <v>65.8</v>
      </c>
    </row>
    <row r="706" spans="1:7" ht="37.5">
      <c r="A706" s="204">
        <v>31</v>
      </c>
      <c r="B706" s="141" t="s">
        <v>782</v>
      </c>
      <c r="C706" s="142" t="s">
        <v>1001</v>
      </c>
      <c r="D706" s="61">
        <v>17465</v>
      </c>
      <c r="E706" s="47">
        <v>6555.83</v>
      </c>
      <c r="F706" s="133">
        <v>1976</v>
      </c>
      <c r="G706" s="134">
        <v>45.6</v>
      </c>
    </row>
    <row r="707" spans="1:7" ht="18.75">
      <c r="A707" s="204">
        <v>32</v>
      </c>
      <c r="B707" s="59" t="s">
        <v>784</v>
      </c>
      <c r="C707" s="142" t="s">
        <v>785</v>
      </c>
      <c r="D707" s="61">
        <v>351454</v>
      </c>
      <c r="E707" s="47">
        <v>134109.19</v>
      </c>
      <c r="F707" s="133">
        <v>1991</v>
      </c>
      <c r="G707" s="134">
        <v>606.65</v>
      </c>
    </row>
    <row r="708" spans="1:7" ht="18.75">
      <c r="A708" s="204">
        <v>33</v>
      </c>
      <c r="B708" s="59" t="s">
        <v>786</v>
      </c>
      <c r="C708" s="63" t="s">
        <v>787</v>
      </c>
      <c r="D708" s="61">
        <v>180</v>
      </c>
      <c r="E708" s="47">
        <v>120.25</v>
      </c>
      <c r="F708" s="133"/>
      <c r="G708" s="134">
        <v>88.8</v>
      </c>
    </row>
    <row r="709" spans="1:7" ht="18.75">
      <c r="A709" s="204">
        <v>34</v>
      </c>
      <c r="B709" s="59" t="s">
        <v>788</v>
      </c>
      <c r="C709" s="143" t="s">
        <v>789</v>
      </c>
      <c r="D709" s="47">
        <v>2609</v>
      </c>
      <c r="E709" s="47">
        <v>1889.14</v>
      </c>
      <c r="F709" s="140"/>
      <c r="G709" s="134">
        <v>40.3</v>
      </c>
    </row>
    <row r="710" spans="1:7" ht="18.75">
      <c r="A710" s="204">
        <v>35</v>
      </c>
      <c r="B710" s="59" t="s">
        <v>807</v>
      </c>
      <c r="C710" s="143" t="s">
        <v>789</v>
      </c>
      <c r="D710" s="47">
        <v>18789</v>
      </c>
      <c r="E710" s="47">
        <v>13604.98</v>
      </c>
      <c r="F710" s="140">
        <v>1990</v>
      </c>
      <c r="G710" s="134">
        <v>27.7</v>
      </c>
    </row>
    <row r="711" spans="1:7" ht="18.75">
      <c r="A711" s="204">
        <v>36</v>
      </c>
      <c r="B711" s="59" t="s">
        <v>807</v>
      </c>
      <c r="C711" s="143" t="s">
        <v>789</v>
      </c>
      <c r="D711" s="47">
        <v>33142</v>
      </c>
      <c r="E711" s="47">
        <v>23997.85</v>
      </c>
      <c r="F711" s="140">
        <v>1985</v>
      </c>
      <c r="G711" s="134">
        <v>52.8</v>
      </c>
    </row>
    <row r="712" spans="1:7" ht="18.75">
      <c r="A712" s="204">
        <v>37</v>
      </c>
      <c r="B712" s="59" t="s">
        <v>790</v>
      </c>
      <c r="C712" s="143" t="s">
        <v>789</v>
      </c>
      <c r="D712" s="47">
        <v>303630</v>
      </c>
      <c r="E712" s="47">
        <v>219855.87</v>
      </c>
      <c r="F712" s="140" t="s">
        <v>1439</v>
      </c>
      <c r="G712" s="134">
        <v>316.3</v>
      </c>
    </row>
    <row r="713" spans="1:7" ht="18.75">
      <c r="A713" s="204">
        <v>38</v>
      </c>
      <c r="B713" s="59" t="s">
        <v>1002</v>
      </c>
      <c r="C713" s="63" t="s">
        <v>1003</v>
      </c>
      <c r="D713" s="47">
        <v>125650</v>
      </c>
      <c r="E713" s="47">
        <v>4180.52</v>
      </c>
      <c r="F713" s="140">
        <v>1959</v>
      </c>
      <c r="G713" s="134">
        <v>198.38</v>
      </c>
    </row>
    <row r="714" spans="1:7" ht="18.75">
      <c r="A714" s="204">
        <v>39</v>
      </c>
      <c r="B714" s="59" t="s">
        <v>1004</v>
      </c>
      <c r="C714" s="63" t="s">
        <v>469</v>
      </c>
      <c r="D714" s="47">
        <v>114902.41</v>
      </c>
      <c r="E714" s="47">
        <v>102603.71</v>
      </c>
      <c r="F714" s="144">
        <v>1974</v>
      </c>
      <c r="G714" s="134">
        <v>773.2</v>
      </c>
    </row>
    <row r="715" spans="1:7" ht="18.75">
      <c r="A715" s="204">
        <v>40</v>
      </c>
      <c r="B715" s="59" t="s">
        <v>1005</v>
      </c>
      <c r="C715" s="63" t="s">
        <v>469</v>
      </c>
      <c r="D715" s="47">
        <v>90575.59</v>
      </c>
      <c r="E715" s="47">
        <v>80880.72</v>
      </c>
      <c r="F715" s="144">
        <v>1974</v>
      </c>
      <c r="G715" s="134">
        <v>609.5</v>
      </c>
    </row>
    <row r="716" spans="1:7" ht="18.75">
      <c r="A716" s="204">
        <v>41</v>
      </c>
      <c r="B716" s="59" t="s">
        <v>1006</v>
      </c>
      <c r="C716" s="63" t="s">
        <v>469</v>
      </c>
      <c r="D716" s="47">
        <v>167240.52</v>
      </c>
      <c r="E716" s="47">
        <v>149339.75</v>
      </c>
      <c r="F716" s="144">
        <v>1974</v>
      </c>
      <c r="G716" s="134">
        <v>874</v>
      </c>
    </row>
    <row r="717" spans="1:7" ht="18.75">
      <c r="A717" s="204">
        <v>42</v>
      </c>
      <c r="B717" s="59" t="s">
        <v>1007</v>
      </c>
      <c r="C717" s="63" t="s">
        <v>469</v>
      </c>
      <c r="D717" s="47">
        <v>41140.2</v>
      </c>
      <c r="E717" s="47">
        <v>36736.71</v>
      </c>
      <c r="F717" s="144">
        <v>1974</v>
      </c>
      <c r="G717" s="134">
        <v>215</v>
      </c>
    </row>
    <row r="718" spans="1:7" ht="18.75">
      <c r="A718" s="204">
        <v>43</v>
      </c>
      <c r="B718" s="59" t="s">
        <v>1008</v>
      </c>
      <c r="C718" s="63" t="s">
        <v>469</v>
      </c>
      <c r="D718" s="47">
        <v>122196.36</v>
      </c>
      <c r="E718" s="47">
        <v>109116.94</v>
      </c>
      <c r="F718" s="144">
        <v>1974</v>
      </c>
      <c r="G718" s="134">
        <v>638.6</v>
      </c>
    </row>
    <row r="719" spans="1:7" ht="18.75">
      <c r="A719" s="204">
        <v>44</v>
      </c>
      <c r="B719" s="59" t="s">
        <v>1009</v>
      </c>
      <c r="C719" s="63" t="s">
        <v>469</v>
      </c>
      <c r="D719" s="47">
        <v>21526.92</v>
      </c>
      <c r="E719" s="47">
        <v>19222.76</v>
      </c>
      <c r="F719" s="144">
        <v>1974</v>
      </c>
      <c r="G719" s="134">
        <v>112.5</v>
      </c>
    </row>
    <row r="720" spans="1:7" ht="20.25" customHeight="1">
      <c r="A720" s="204">
        <v>45</v>
      </c>
      <c r="B720" s="59" t="s">
        <v>1010</v>
      </c>
      <c r="C720" s="63" t="s">
        <v>469</v>
      </c>
      <c r="D720" s="47">
        <v>11656</v>
      </c>
      <c r="E720" s="47"/>
      <c r="F720" s="144"/>
      <c r="G720" s="134">
        <v>161</v>
      </c>
    </row>
    <row r="721" spans="1:7" ht="18.75">
      <c r="A721" s="204">
        <v>46</v>
      </c>
      <c r="B721" s="59" t="s">
        <v>1011</v>
      </c>
      <c r="C721" s="63" t="s">
        <v>469</v>
      </c>
      <c r="D721" s="47">
        <v>8000</v>
      </c>
      <c r="E721" s="47"/>
      <c r="F721" s="144">
        <v>1974</v>
      </c>
      <c r="G721" s="134">
        <v>60.5</v>
      </c>
    </row>
    <row r="722" spans="1:7" ht="18.75" customHeight="1">
      <c r="A722" s="204">
        <v>47</v>
      </c>
      <c r="B722" s="59" t="s">
        <v>1012</v>
      </c>
      <c r="C722" s="63" t="s">
        <v>469</v>
      </c>
      <c r="D722" s="47">
        <v>7423</v>
      </c>
      <c r="E722" s="47"/>
      <c r="F722" s="144">
        <v>1974</v>
      </c>
      <c r="G722" s="134">
        <v>129.5</v>
      </c>
    </row>
    <row r="723" spans="1:7" ht="18.75">
      <c r="A723" s="204">
        <v>48</v>
      </c>
      <c r="B723" s="59" t="s">
        <v>1013</v>
      </c>
      <c r="C723" s="63" t="s">
        <v>469</v>
      </c>
      <c r="D723" s="47">
        <v>10577</v>
      </c>
      <c r="E723" s="47"/>
      <c r="F723" s="144">
        <v>1974</v>
      </c>
      <c r="G723" s="134">
        <v>163.5</v>
      </c>
    </row>
    <row r="724" spans="1:7" ht="22.5" customHeight="1">
      <c r="A724" s="204">
        <v>49</v>
      </c>
      <c r="B724" s="59" t="s">
        <v>830</v>
      </c>
      <c r="C724" s="63" t="s">
        <v>469</v>
      </c>
      <c r="D724" s="47">
        <v>5000</v>
      </c>
      <c r="E724" s="47"/>
      <c r="F724" s="144">
        <v>1974</v>
      </c>
      <c r="G724" s="134">
        <v>56.1</v>
      </c>
    </row>
    <row r="725" spans="1:7" ht="18.75">
      <c r="A725" s="204">
        <v>50</v>
      </c>
      <c r="B725" s="59" t="s">
        <v>791</v>
      </c>
      <c r="C725" s="63" t="s">
        <v>469</v>
      </c>
      <c r="D725" s="47">
        <v>180000</v>
      </c>
      <c r="E725" s="47"/>
      <c r="F725" s="144">
        <v>1974</v>
      </c>
      <c r="G725" s="134">
        <v>740.4</v>
      </c>
    </row>
    <row r="726" spans="1:8" ht="18.75">
      <c r="A726" s="204">
        <v>51</v>
      </c>
      <c r="B726" s="59" t="s">
        <v>792</v>
      </c>
      <c r="C726" s="63" t="s">
        <v>469</v>
      </c>
      <c r="D726" s="47">
        <v>4868</v>
      </c>
      <c r="E726" s="47"/>
      <c r="F726" s="144">
        <v>1990</v>
      </c>
      <c r="G726" s="145"/>
      <c r="H726" s="111"/>
    </row>
    <row r="727" spans="1:7" ht="16.5" customHeight="1">
      <c r="A727" s="204">
        <v>52</v>
      </c>
      <c r="B727" s="59" t="s">
        <v>680</v>
      </c>
      <c r="C727" s="63" t="s">
        <v>469</v>
      </c>
      <c r="D727" s="47">
        <v>1000</v>
      </c>
      <c r="E727" s="47"/>
      <c r="F727" s="144">
        <v>1974</v>
      </c>
      <c r="G727" s="134">
        <v>12.7</v>
      </c>
    </row>
    <row r="728" spans="1:7" ht="18.75">
      <c r="A728" s="204">
        <v>53</v>
      </c>
      <c r="B728" s="59" t="s">
        <v>793</v>
      </c>
      <c r="C728" s="63" t="s">
        <v>469</v>
      </c>
      <c r="D728" s="47">
        <v>970</v>
      </c>
      <c r="E728" s="47"/>
      <c r="F728" s="144"/>
      <c r="G728" s="134"/>
    </row>
    <row r="729" spans="1:7" ht="18.75">
      <c r="A729" s="204">
        <v>54</v>
      </c>
      <c r="B729" s="146" t="s">
        <v>794</v>
      </c>
      <c r="C729" s="63" t="s">
        <v>1014</v>
      </c>
      <c r="D729" s="147">
        <v>872586.25</v>
      </c>
      <c r="E729" s="147">
        <v>251649.98</v>
      </c>
      <c r="F729" s="144">
        <v>1980</v>
      </c>
      <c r="G729" s="145">
        <v>2319.7</v>
      </c>
    </row>
    <row r="730" spans="1:7" ht="18.75">
      <c r="A730" s="218" t="s">
        <v>507</v>
      </c>
      <c r="B730" s="219"/>
      <c r="C730" s="220"/>
      <c r="D730" s="97">
        <f>SUM(D676:D729)</f>
        <v>4812326.12</v>
      </c>
      <c r="E730" s="97">
        <f>SUM(E676:E729)</f>
        <v>2020225.4199999995</v>
      </c>
      <c r="F730" s="97"/>
      <c r="G730" s="97">
        <f>SUM(G676:G729)</f>
        <v>16255.98</v>
      </c>
    </row>
    <row r="731" spans="1:7" ht="18.75">
      <c r="A731" s="218" t="s">
        <v>134</v>
      </c>
      <c r="B731" s="219"/>
      <c r="C731" s="219"/>
      <c r="D731" s="219"/>
      <c r="E731" s="219"/>
      <c r="F731" s="219"/>
      <c r="G731" s="220"/>
    </row>
    <row r="732" spans="1:7" ht="18.75">
      <c r="A732" s="188">
        <v>1</v>
      </c>
      <c r="B732" s="148" t="s">
        <v>1047</v>
      </c>
      <c r="C732" s="63" t="s">
        <v>1048</v>
      </c>
      <c r="D732" s="188">
        <v>614856</v>
      </c>
      <c r="E732" s="188">
        <v>358850</v>
      </c>
      <c r="F732" s="188"/>
      <c r="G732" s="188">
        <v>478.2</v>
      </c>
    </row>
    <row r="733" spans="1:14" ht="37.5">
      <c r="A733" s="188">
        <v>2</v>
      </c>
      <c r="B733" s="148" t="s">
        <v>1047</v>
      </c>
      <c r="C733" s="63" t="s">
        <v>1049</v>
      </c>
      <c r="D733" s="188">
        <v>7851</v>
      </c>
      <c r="E733" s="188">
        <v>2667</v>
      </c>
      <c r="F733" s="188"/>
      <c r="G733" s="188">
        <v>410</v>
      </c>
      <c r="N733" s="112"/>
    </row>
    <row r="734" spans="1:104" ht="18.75">
      <c r="A734" s="248" t="s">
        <v>733</v>
      </c>
      <c r="B734" s="249"/>
      <c r="C734" s="250"/>
      <c r="D734" s="187">
        <f>SUM(D732:D733)</f>
        <v>622707</v>
      </c>
      <c r="E734" s="187">
        <f>SUM(E732:E733)</f>
        <v>361517</v>
      </c>
      <c r="F734" s="187"/>
      <c r="G734" s="187">
        <f>SUM(G732:G733)</f>
        <v>888.2</v>
      </c>
      <c r="J734" s="112"/>
      <c r="K734" s="112"/>
      <c r="L734" s="112"/>
      <c r="M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  <c r="AS734" s="112"/>
      <c r="AT734" s="112"/>
      <c r="AU734" s="112"/>
      <c r="AV734" s="112"/>
      <c r="AW734" s="112"/>
      <c r="AX734" s="112"/>
      <c r="AY734" s="112"/>
      <c r="AZ734" s="112"/>
      <c r="BA734" s="112"/>
      <c r="BB734" s="112"/>
      <c r="BC734" s="112"/>
      <c r="BD734" s="112"/>
      <c r="BE734" s="112"/>
      <c r="BF734" s="112"/>
      <c r="BG734" s="112"/>
      <c r="BH734" s="112"/>
      <c r="BI734" s="112"/>
      <c r="BJ734" s="112"/>
      <c r="BK734" s="112"/>
      <c r="BL734" s="112"/>
      <c r="BM734" s="112"/>
      <c r="BN734" s="112"/>
      <c r="BO734" s="112"/>
      <c r="BP734" s="112"/>
      <c r="BQ734" s="112"/>
      <c r="BR734" s="112"/>
      <c r="BS734" s="112"/>
      <c r="BT734" s="112"/>
      <c r="BU734" s="112"/>
      <c r="BV734" s="112"/>
      <c r="BW734" s="112"/>
      <c r="BX734" s="112"/>
      <c r="BY734" s="112"/>
      <c r="BZ734" s="112"/>
      <c r="CA734" s="112"/>
      <c r="CB734" s="112"/>
      <c r="CC734" s="112"/>
      <c r="CD734" s="112"/>
      <c r="CE734" s="112"/>
      <c r="CF734" s="112"/>
      <c r="CG734" s="112"/>
      <c r="CH734" s="112"/>
      <c r="CI734" s="112"/>
      <c r="CJ734" s="112"/>
      <c r="CK734" s="112"/>
      <c r="CL734" s="112"/>
      <c r="CM734" s="112"/>
      <c r="CN734" s="112"/>
      <c r="CO734" s="112"/>
      <c r="CP734" s="112"/>
      <c r="CQ734" s="112"/>
      <c r="CR734" s="112"/>
      <c r="CS734" s="112"/>
      <c r="CT734" s="112"/>
      <c r="CU734" s="112"/>
      <c r="CV734" s="112"/>
      <c r="CW734" s="112"/>
      <c r="CX734" s="112"/>
      <c r="CY734" s="112"/>
      <c r="CZ734" s="112"/>
    </row>
    <row r="735" spans="1:7" ht="18.75">
      <c r="A735" s="149"/>
      <c r="B735" s="221" t="s">
        <v>895</v>
      </c>
      <c r="C735" s="223"/>
      <c r="D735" s="179"/>
      <c r="E735" s="179"/>
      <c r="F735" s="179"/>
      <c r="G735" s="179"/>
    </row>
    <row r="736" spans="1:7" ht="37.5">
      <c r="A736" s="188">
        <v>1</v>
      </c>
      <c r="B736" s="63" t="s">
        <v>1050</v>
      </c>
      <c r="C736" s="63" t="s">
        <v>1051</v>
      </c>
      <c r="D736" s="188">
        <v>227949.76</v>
      </c>
      <c r="E736" s="150">
        <v>0</v>
      </c>
      <c r="F736" s="188"/>
      <c r="G736" s="188">
        <v>254.4</v>
      </c>
    </row>
    <row r="737" spans="1:7" ht="37.5">
      <c r="A737" s="188">
        <v>2</v>
      </c>
      <c r="B737" s="63" t="s">
        <v>1050</v>
      </c>
      <c r="C737" s="63" t="s">
        <v>1052</v>
      </c>
      <c r="D737" s="188">
        <v>129918.46</v>
      </c>
      <c r="E737" s="150">
        <v>0</v>
      </c>
      <c r="F737" s="188"/>
      <c r="G737" s="188">
        <v>133.3</v>
      </c>
    </row>
    <row r="738" spans="1:7" ht="37.5">
      <c r="A738" s="188">
        <v>3</v>
      </c>
      <c r="B738" s="63" t="s">
        <v>1050</v>
      </c>
      <c r="C738" s="63" t="s">
        <v>1053</v>
      </c>
      <c r="D738" s="188">
        <v>507916.18</v>
      </c>
      <c r="E738" s="188">
        <v>0</v>
      </c>
      <c r="F738" s="188"/>
      <c r="G738" s="188">
        <v>661.2</v>
      </c>
    </row>
    <row r="739" spans="1:7" ht="37.5">
      <c r="A739" s="188">
        <v>4</v>
      </c>
      <c r="B739" s="63" t="s">
        <v>1050</v>
      </c>
      <c r="C739" s="148" t="s">
        <v>1054</v>
      </c>
      <c r="D739" s="188">
        <v>235358.94</v>
      </c>
      <c r="E739" s="188">
        <v>0</v>
      </c>
      <c r="F739" s="188"/>
      <c r="G739" s="188">
        <v>251.3</v>
      </c>
    </row>
    <row r="740" spans="1:7" ht="37.5">
      <c r="A740" s="188">
        <v>5</v>
      </c>
      <c r="B740" s="63" t="s">
        <v>1050</v>
      </c>
      <c r="C740" s="148" t="s">
        <v>1055</v>
      </c>
      <c r="D740" s="188">
        <v>1033956.53</v>
      </c>
      <c r="E740" s="188">
        <v>0</v>
      </c>
      <c r="F740" s="188"/>
      <c r="G740" s="188">
        <v>1170.5</v>
      </c>
    </row>
    <row r="741" spans="1:7" ht="37.5">
      <c r="A741" s="188">
        <v>6</v>
      </c>
      <c r="B741" s="63" t="s">
        <v>1050</v>
      </c>
      <c r="C741" s="148" t="s">
        <v>1056</v>
      </c>
      <c r="D741" s="188">
        <v>109640.37</v>
      </c>
      <c r="E741" s="188">
        <v>0</v>
      </c>
      <c r="F741" s="188"/>
      <c r="G741" s="188">
        <v>171.4</v>
      </c>
    </row>
    <row r="742" spans="1:8" ht="37.5">
      <c r="A742" s="149">
        <v>7</v>
      </c>
      <c r="B742" s="63" t="s">
        <v>1050</v>
      </c>
      <c r="C742" s="148" t="s">
        <v>1057</v>
      </c>
      <c r="D742" s="188">
        <v>84592.16</v>
      </c>
      <c r="E742" s="188">
        <v>0</v>
      </c>
      <c r="F742" s="188"/>
      <c r="G742" s="188">
        <v>62.2</v>
      </c>
      <c r="H742" s="54"/>
    </row>
    <row r="743" spans="1:104" s="112" customFormat="1" ht="18.75" customHeight="1">
      <c r="A743" s="149">
        <v>8</v>
      </c>
      <c r="B743" s="63" t="s">
        <v>1050</v>
      </c>
      <c r="C743" s="148" t="s">
        <v>1058</v>
      </c>
      <c r="D743" s="188">
        <v>469696.8</v>
      </c>
      <c r="E743" s="188">
        <v>0</v>
      </c>
      <c r="F743" s="188"/>
      <c r="G743" s="188">
        <v>347.7</v>
      </c>
      <c r="H743" s="102"/>
      <c r="I743" s="102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</row>
    <row r="744" spans="1:7" ht="30" customHeight="1">
      <c r="A744" s="149">
        <v>9</v>
      </c>
      <c r="B744" s="63" t="s">
        <v>1050</v>
      </c>
      <c r="C744" s="148" t="s">
        <v>1059</v>
      </c>
      <c r="D744" s="188">
        <v>288081.72</v>
      </c>
      <c r="E744" s="188">
        <v>0</v>
      </c>
      <c r="F744" s="188"/>
      <c r="G744" s="188">
        <v>253</v>
      </c>
    </row>
    <row r="745" spans="1:7" ht="33" customHeight="1">
      <c r="A745" s="149">
        <v>10</v>
      </c>
      <c r="B745" s="63" t="s">
        <v>1050</v>
      </c>
      <c r="C745" s="148" t="s">
        <v>1060</v>
      </c>
      <c r="D745" s="188">
        <v>182528.21</v>
      </c>
      <c r="E745" s="188">
        <v>0</v>
      </c>
      <c r="F745" s="188"/>
      <c r="G745" s="188">
        <v>146.1</v>
      </c>
    </row>
    <row r="746" spans="1:7" ht="39" customHeight="1">
      <c r="A746" s="149">
        <v>11</v>
      </c>
      <c r="B746" s="63" t="s">
        <v>1050</v>
      </c>
      <c r="C746" s="148" t="s">
        <v>1061</v>
      </c>
      <c r="D746" s="188">
        <v>195251.07</v>
      </c>
      <c r="E746" s="188">
        <v>0</v>
      </c>
      <c r="F746" s="188"/>
      <c r="G746" s="188">
        <v>135.1</v>
      </c>
    </row>
    <row r="747" spans="1:7" ht="18" customHeight="1">
      <c r="A747" s="149">
        <v>12</v>
      </c>
      <c r="B747" s="63" t="s">
        <v>1050</v>
      </c>
      <c r="C747" s="148" t="s">
        <v>1062</v>
      </c>
      <c r="D747" s="188">
        <v>346191.84</v>
      </c>
      <c r="E747" s="188">
        <v>0</v>
      </c>
      <c r="F747" s="188"/>
      <c r="G747" s="188">
        <v>237.1</v>
      </c>
    </row>
    <row r="748" spans="1:7" ht="18.75" customHeight="1">
      <c r="A748" s="149">
        <v>13</v>
      </c>
      <c r="B748" s="63" t="s">
        <v>1050</v>
      </c>
      <c r="C748" s="148" t="s">
        <v>1063</v>
      </c>
      <c r="D748" s="188">
        <v>220685.36</v>
      </c>
      <c r="E748" s="188">
        <v>0</v>
      </c>
      <c r="F748" s="188"/>
      <c r="G748" s="188">
        <v>281</v>
      </c>
    </row>
    <row r="749" spans="1:7" ht="18" customHeight="1">
      <c r="A749" s="149">
        <v>14</v>
      </c>
      <c r="B749" s="63" t="s">
        <v>1050</v>
      </c>
      <c r="C749" s="148" t="s">
        <v>1064</v>
      </c>
      <c r="D749" s="188">
        <v>124602.24</v>
      </c>
      <c r="E749" s="188">
        <v>0</v>
      </c>
      <c r="F749" s="188"/>
      <c r="G749" s="188">
        <v>116.7</v>
      </c>
    </row>
    <row r="750" spans="1:7" ht="18.75" customHeight="1">
      <c r="A750" s="149">
        <v>15</v>
      </c>
      <c r="B750" s="63" t="s">
        <v>1050</v>
      </c>
      <c r="C750" s="148" t="s">
        <v>1065</v>
      </c>
      <c r="D750" s="188">
        <v>307743.86</v>
      </c>
      <c r="E750" s="188">
        <v>0</v>
      </c>
      <c r="F750" s="188"/>
      <c r="G750" s="188">
        <v>244.8</v>
      </c>
    </row>
    <row r="751" spans="1:7" ht="18.75" customHeight="1">
      <c r="A751" s="176" t="s">
        <v>733</v>
      </c>
      <c r="B751" s="177"/>
      <c r="C751" s="178"/>
      <c r="D751" s="204">
        <f>SUM(D736:D750)</f>
        <v>4464113.5</v>
      </c>
      <c r="E751" s="204">
        <v>0</v>
      </c>
      <c r="F751" s="47"/>
      <c r="G751" s="204">
        <f>SUM(G736:G750)</f>
        <v>4465.799999999999</v>
      </c>
    </row>
    <row r="752" spans="1:7" ht="18.75" customHeight="1">
      <c r="A752" s="176" t="s">
        <v>897</v>
      </c>
      <c r="B752" s="177"/>
      <c r="C752" s="178"/>
      <c r="D752" s="205">
        <f>D734+D751</f>
        <v>5086820.5</v>
      </c>
      <c r="E752" s="205">
        <v>0</v>
      </c>
      <c r="F752" s="109"/>
      <c r="G752" s="205">
        <f>G734+G751</f>
        <v>5353.999999999999</v>
      </c>
    </row>
    <row r="753" spans="1:7" ht="18.75" customHeight="1">
      <c r="A753" s="221" t="s">
        <v>133</v>
      </c>
      <c r="B753" s="222"/>
      <c r="C753" s="222"/>
      <c r="D753" s="222"/>
      <c r="E753" s="222"/>
      <c r="F753" s="222"/>
      <c r="G753" s="223"/>
    </row>
    <row r="754" spans="1:7" ht="18.75" customHeight="1">
      <c r="A754" s="151">
        <v>1</v>
      </c>
      <c r="B754" s="71" t="s">
        <v>1267</v>
      </c>
      <c r="C754" s="88" t="s">
        <v>2</v>
      </c>
      <c r="D754" s="70">
        <v>1737.6</v>
      </c>
      <c r="E754" s="70">
        <v>745.25</v>
      </c>
      <c r="F754" s="152">
        <v>37956</v>
      </c>
      <c r="G754" s="183"/>
    </row>
    <row r="755" spans="1:7" ht="18.75" customHeight="1">
      <c r="A755" s="151">
        <v>2</v>
      </c>
      <c r="B755" s="71" t="s">
        <v>1070</v>
      </c>
      <c r="C755" s="88" t="s">
        <v>3</v>
      </c>
      <c r="D755" s="70">
        <v>4825.9</v>
      </c>
      <c r="E755" s="70">
        <v>1939.91</v>
      </c>
      <c r="F755" s="152">
        <v>37956</v>
      </c>
      <c r="G755" s="183"/>
    </row>
    <row r="756" spans="1:7" ht="23.25" customHeight="1">
      <c r="A756" s="151">
        <v>3</v>
      </c>
      <c r="B756" s="71" t="s">
        <v>1268</v>
      </c>
      <c r="C756" s="88" t="s">
        <v>4</v>
      </c>
      <c r="D756" s="183">
        <v>110.75</v>
      </c>
      <c r="E756" s="70">
        <v>39.88</v>
      </c>
      <c r="F756" s="152">
        <v>37622</v>
      </c>
      <c r="G756" s="183"/>
    </row>
    <row r="757" spans="1:7" ht="23.25" customHeight="1">
      <c r="A757" s="151">
        <f aca="true" t="shared" si="17" ref="A757:A820">A756+1</f>
        <v>4</v>
      </c>
      <c r="B757" s="71" t="s">
        <v>1269</v>
      </c>
      <c r="C757" s="88" t="s">
        <v>5</v>
      </c>
      <c r="D757" s="183">
        <v>28456.49</v>
      </c>
      <c r="E757" s="70">
        <v>16592.54</v>
      </c>
      <c r="F757" s="152">
        <v>31413</v>
      </c>
      <c r="G757" s="183"/>
    </row>
    <row r="758" spans="1:7" ht="18.75" customHeight="1">
      <c r="A758" s="151">
        <f t="shared" si="17"/>
        <v>5</v>
      </c>
      <c r="B758" s="71" t="s">
        <v>1270</v>
      </c>
      <c r="C758" s="88" t="s">
        <v>1271</v>
      </c>
      <c r="D758" s="70">
        <v>67303.97</v>
      </c>
      <c r="E758" s="70">
        <v>40847.4</v>
      </c>
      <c r="F758" s="152">
        <v>20821</v>
      </c>
      <c r="G758" s="183">
        <v>438.7</v>
      </c>
    </row>
    <row r="759" spans="1:7" ht="18.75" customHeight="1">
      <c r="A759" s="151">
        <f t="shared" si="17"/>
        <v>6</v>
      </c>
      <c r="B759" s="71" t="s">
        <v>1272</v>
      </c>
      <c r="C759" s="88" t="s">
        <v>1273</v>
      </c>
      <c r="D759" s="70">
        <v>1335.95</v>
      </c>
      <c r="E759" s="70">
        <v>282.54</v>
      </c>
      <c r="F759" s="152">
        <v>36526</v>
      </c>
      <c r="G759" s="183"/>
    </row>
    <row r="760" spans="1:7" ht="21" customHeight="1">
      <c r="A760" s="151">
        <f t="shared" si="17"/>
        <v>7</v>
      </c>
      <c r="B760" s="71" t="s">
        <v>6</v>
      </c>
      <c r="C760" s="88" t="s">
        <v>1071</v>
      </c>
      <c r="D760" s="70">
        <v>2244.17</v>
      </c>
      <c r="E760" s="70">
        <v>813.13</v>
      </c>
      <c r="F760" s="152">
        <v>33604</v>
      </c>
      <c r="G760" s="183"/>
    </row>
    <row r="761" spans="1:7" ht="22.5" customHeight="1">
      <c r="A761" s="151">
        <f t="shared" si="17"/>
        <v>8</v>
      </c>
      <c r="B761" s="71" t="s">
        <v>1274</v>
      </c>
      <c r="C761" s="88" t="s">
        <v>1071</v>
      </c>
      <c r="D761" s="70">
        <v>160707.54</v>
      </c>
      <c r="E761" s="70">
        <v>121740.92</v>
      </c>
      <c r="F761" s="152">
        <v>25569</v>
      </c>
      <c r="G761" s="183">
        <v>423.5</v>
      </c>
    </row>
    <row r="762" spans="1:7" ht="18.75" customHeight="1">
      <c r="A762" s="151">
        <f t="shared" si="17"/>
        <v>9</v>
      </c>
      <c r="B762" s="71" t="s">
        <v>7</v>
      </c>
      <c r="C762" s="88" t="s">
        <v>1071</v>
      </c>
      <c r="D762" s="70">
        <v>43180.75</v>
      </c>
      <c r="E762" s="70">
        <v>18609.93</v>
      </c>
      <c r="F762" s="152">
        <v>35431</v>
      </c>
      <c r="G762" s="183">
        <v>356.8</v>
      </c>
    </row>
    <row r="763" spans="1:7" ht="21" customHeight="1">
      <c r="A763" s="151">
        <f t="shared" si="17"/>
        <v>10</v>
      </c>
      <c r="B763" s="71" t="s">
        <v>8</v>
      </c>
      <c r="C763" s="88" t="s">
        <v>1071</v>
      </c>
      <c r="D763" s="70">
        <v>48446.9</v>
      </c>
      <c r="E763" s="70">
        <v>21871.46</v>
      </c>
      <c r="F763" s="152">
        <v>35796</v>
      </c>
      <c r="G763" s="183">
        <v>190.1</v>
      </c>
    </row>
    <row r="764" spans="1:7" ht="21.75" customHeight="1">
      <c r="A764" s="151">
        <f t="shared" si="17"/>
        <v>11</v>
      </c>
      <c r="B764" s="71" t="s">
        <v>1275</v>
      </c>
      <c r="C764" s="88" t="s">
        <v>1071</v>
      </c>
      <c r="D764" s="70">
        <v>11318.95</v>
      </c>
      <c r="E764" s="70">
        <v>4878.69</v>
      </c>
      <c r="F764" s="152">
        <v>35796</v>
      </c>
      <c r="G764" s="183"/>
    </row>
    <row r="765" spans="1:7" ht="42" customHeight="1">
      <c r="A765" s="151">
        <f t="shared" si="17"/>
        <v>12</v>
      </c>
      <c r="B765" s="71" t="s">
        <v>1620</v>
      </c>
      <c r="C765" s="88" t="s">
        <v>1071</v>
      </c>
      <c r="D765" s="70">
        <v>19483.86</v>
      </c>
      <c r="E765" s="70">
        <v>6970.43</v>
      </c>
      <c r="F765" s="152">
        <v>35796</v>
      </c>
      <c r="G765" s="183"/>
    </row>
    <row r="766" spans="1:7" ht="37.5" customHeight="1">
      <c r="A766" s="151">
        <f t="shared" si="17"/>
        <v>13</v>
      </c>
      <c r="B766" s="71" t="s">
        <v>17</v>
      </c>
      <c r="C766" s="88" t="s">
        <v>18</v>
      </c>
      <c r="D766" s="70">
        <v>10882.25</v>
      </c>
      <c r="E766" s="70">
        <v>6438.49</v>
      </c>
      <c r="F766" s="152">
        <v>32122</v>
      </c>
      <c r="G766" s="183"/>
    </row>
    <row r="767" spans="1:7" ht="23.25" customHeight="1">
      <c r="A767" s="151">
        <f t="shared" si="17"/>
        <v>14</v>
      </c>
      <c r="B767" s="71" t="s">
        <v>1276</v>
      </c>
      <c r="C767" s="88" t="s">
        <v>1071</v>
      </c>
      <c r="D767" s="70">
        <v>29491.83</v>
      </c>
      <c r="E767" s="70">
        <v>13390.87</v>
      </c>
      <c r="F767" s="152">
        <v>36161</v>
      </c>
      <c r="G767" s="183"/>
    </row>
    <row r="768" spans="1:7" ht="18.75" customHeight="1">
      <c r="A768" s="151">
        <f t="shared" si="17"/>
        <v>15</v>
      </c>
      <c r="B768" s="71" t="s">
        <v>1072</v>
      </c>
      <c r="C768" s="88" t="s">
        <v>1073</v>
      </c>
      <c r="D768" s="70">
        <v>967.48</v>
      </c>
      <c r="E768" s="70">
        <v>363.66</v>
      </c>
      <c r="F768" s="152">
        <v>31413</v>
      </c>
      <c r="G768" s="183"/>
    </row>
    <row r="769" spans="1:7" ht="33.75" customHeight="1">
      <c r="A769" s="151">
        <f t="shared" si="17"/>
        <v>16</v>
      </c>
      <c r="B769" s="71" t="s">
        <v>1074</v>
      </c>
      <c r="C769" s="88" t="s">
        <v>1075</v>
      </c>
      <c r="D769" s="70">
        <v>25561.08</v>
      </c>
      <c r="E769" s="70">
        <v>17756.74</v>
      </c>
      <c r="F769" s="152">
        <v>27307</v>
      </c>
      <c r="G769" s="183"/>
    </row>
    <row r="770" spans="1:7" ht="19.5" customHeight="1">
      <c r="A770" s="151">
        <f t="shared" si="17"/>
        <v>17</v>
      </c>
      <c r="B770" s="71" t="s">
        <v>1277</v>
      </c>
      <c r="C770" s="88" t="s">
        <v>1278</v>
      </c>
      <c r="D770" s="183">
        <v>230811.05</v>
      </c>
      <c r="E770" s="70">
        <v>130839.1</v>
      </c>
      <c r="F770" s="152">
        <v>29587</v>
      </c>
      <c r="G770" s="183">
        <v>472.2</v>
      </c>
    </row>
    <row r="771" spans="1:7" ht="27.75" customHeight="1">
      <c r="A771" s="151">
        <f t="shared" si="17"/>
        <v>18</v>
      </c>
      <c r="B771" s="71" t="s">
        <v>1204</v>
      </c>
      <c r="C771" s="88" t="s">
        <v>1279</v>
      </c>
      <c r="D771" s="70">
        <v>3783.31</v>
      </c>
      <c r="E771" s="70">
        <v>1353.43</v>
      </c>
      <c r="F771" s="152">
        <v>29587</v>
      </c>
      <c r="G771" s="183"/>
    </row>
    <row r="772" spans="1:7" ht="39.75" customHeight="1">
      <c r="A772" s="151">
        <f t="shared" si="17"/>
        <v>19</v>
      </c>
      <c r="B772" s="71" t="s">
        <v>1076</v>
      </c>
      <c r="C772" s="88" t="s">
        <v>19</v>
      </c>
      <c r="D772" s="70">
        <v>9964.93</v>
      </c>
      <c r="E772" s="70">
        <v>4442.08</v>
      </c>
      <c r="F772" s="152">
        <v>29587</v>
      </c>
      <c r="G772" s="183"/>
    </row>
    <row r="773" spans="1:7" ht="38.25" customHeight="1">
      <c r="A773" s="151">
        <f t="shared" si="17"/>
        <v>20</v>
      </c>
      <c r="B773" s="71" t="s">
        <v>1280</v>
      </c>
      <c r="C773" s="88" t="s">
        <v>20</v>
      </c>
      <c r="D773" s="70">
        <v>196892.51</v>
      </c>
      <c r="E773" s="70">
        <v>85618.66</v>
      </c>
      <c r="F773" s="152">
        <v>37467</v>
      </c>
      <c r="G773" s="183"/>
    </row>
    <row r="774" spans="1:7" ht="38.25" customHeight="1">
      <c r="A774" s="151">
        <f t="shared" si="17"/>
        <v>21</v>
      </c>
      <c r="B774" s="71" t="s">
        <v>1281</v>
      </c>
      <c r="C774" s="88" t="s">
        <v>1077</v>
      </c>
      <c r="D774" s="70">
        <v>60892.78</v>
      </c>
      <c r="E774" s="70">
        <v>31569.28</v>
      </c>
      <c r="F774" s="152">
        <v>29587</v>
      </c>
      <c r="G774" s="183"/>
    </row>
    <row r="775" spans="1:7" ht="39" customHeight="1">
      <c r="A775" s="151">
        <f t="shared" si="17"/>
        <v>22</v>
      </c>
      <c r="B775" s="71" t="s">
        <v>1282</v>
      </c>
      <c r="C775" s="88" t="s">
        <v>1283</v>
      </c>
      <c r="D775" s="70">
        <v>89521.39</v>
      </c>
      <c r="E775" s="70">
        <v>54432.2</v>
      </c>
      <c r="F775" s="152">
        <v>27030</v>
      </c>
      <c r="G775" s="183">
        <v>391.6</v>
      </c>
    </row>
    <row r="776" spans="1:7" ht="37.5" customHeight="1">
      <c r="A776" s="151">
        <f t="shared" si="17"/>
        <v>23</v>
      </c>
      <c r="B776" s="71" t="s">
        <v>21</v>
      </c>
      <c r="C776" s="88" t="s">
        <v>22</v>
      </c>
      <c r="D776" s="70">
        <v>62351.4</v>
      </c>
      <c r="E776" s="70">
        <v>35933.62</v>
      </c>
      <c r="F776" s="152">
        <v>29587</v>
      </c>
      <c r="G776" s="183"/>
    </row>
    <row r="777" spans="1:7" ht="19.5" customHeight="1">
      <c r="A777" s="151">
        <f t="shared" si="17"/>
        <v>24</v>
      </c>
      <c r="B777" s="71" t="s">
        <v>1276</v>
      </c>
      <c r="C777" s="88" t="s">
        <v>1284</v>
      </c>
      <c r="D777" s="70">
        <v>420.61</v>
      </c>
      <c r="E777" s="70">
        <v>161.42</v>
      </c>
      <c r="F777" s="152">
        <v>27030</v>
      </c>
      <c r="G777" s="183"/>
    </row>
    <row r="778" spans="1:7" ht="33.75" customHeight="1">
      <c r="A778" s="151">
        <f t="shared" si="17"/>
        <v>25</v>
      </c>
      <c r="B778" s="71" t="s">
        <v>1285</v>
      </c>
      <c r="C778" s="88" t="s">
        <v>1284</v>
      </c>
      <c r="D778" s="70">
        <v>67631.24</v>
      </c>
      <c r="E778" s="70">
        <v>32982.11</v>
      </c>
      <c r="F778" s="152">
        <v>27030</v>
      </c>
      <c r="G778" s="183">
        <f>229.2+144.3</f>
        <v>373.5</v>
      </c>
    </row>
    <row r="779" spans="1:7" ht="18.75" customHeight="1">
      <c r="A779" s="151">
        <f t="shared" si="17"/>
        <v>26</v>
      </c>
      <c r="B779" s="71" t="s">
        <v>1286</v>
      </c>
      <c r="C779" s="88" t="s">
        <v>1284</v>
      </c>
      <c r="D779" s="70">
        <v>8717.1</v>
      </c>
      <c r="E779" s="70">
        <v>3118.68</v>
      </c>
      <c r="F779" s="152">
        <v>35431</v>
      </c>
      <c r="G779" s="183"/>
    </row>
    <row r="780" spans="1:7" ht="36.75" customHeight="1">
      <c r="A780" s="151">
        <f t="shared" si="17"/>
        <v>27</v>
      </c>
      <c r="B780" s="71" t="s">
        <v>1287</v>
      </c>
      <c r="C780" s="88" t="s">
        <v>23</v>
      </c>
      <c r="D780" s="70">
        <v>14485.3</v>
      </c>
      <c r="E780" s="70">
        <v>5727.8</v>
      </c>
      <c r="F780" s="152">
        <v>27030</v>
      </c>
      <c r="G780" s="183"/>
    </row>
    <row r="781" spans="1:7" ht="37.5" customHeight="1">
      <c r="A781" s="151">
        <f t="shared" si="17"/>
        <v>28</v>
      </c>
      <c r="B781" s="71" t="s">
        <v>1078</v>
      </c>
      <c r="C781" s="88" t="s">
        <v>24</v>
      </c>
      <c r="D781" s="70">
        <v>919.29</v>
      </c>
      <c r="E781" s="70">
        <v>365.71</v>
      </c>
      <c r="F781" s="152">
        <v>27030</v>
      </c>
      <c r="G781" s="183"/>
    </row>
    <row r="782" spans="1:7" ht="16.5" customHeight="1">
      <c r="A782" s="151">
        <f t="shared" si="17"/>
        <v>29</v>
      </c>
      <c r="B782" s="71" t="s">
        <v>1288</v>
      </c>
      <c r="C782" s="88" t="s">
        <v>25</v>
      </c>
      <c r="D782" s="70">
        <v>23838.23</v>
      </c>
      <c r="E782" s="70">
        <v>14239.12</v>
      </c>
      <c r="F782" s="152">
        <v>27030</v>
      </c>
      <c r="G782" s="183"/>
    </row>
    <row r="783" spans="1:7" ht="18.75" customHeight="1">
      <c r="A783" s="151">
        <f t="shared" si="17"/>
        <v>30</v>
      </c>
      <c r="B783" s="71" t="s">
        <v>1289</v>
      </c>
      <c r="C783" s="88" t="s">
        <v>25</v>
      </c>
      <c r="D783" s="70">
        <v>12322.89</v>
      </c>
      <c r="E783" s="70">
        <v>6549.53</v>
      </c>
      <c r="F783" s="152">
        <v>27030</v>
      </c>
      <c r="G783" s="183"/>
    </row>
    <row r="784" spans="1:7" ht="39.75" customHeight="1">
      <c r="A784" s="151">
        <f t="shared" si="17"/>
        <v>31</v>
      </c>
      <c r="B784" s="71" t="s">
        <v>26</v>
      </c>
      <c r="C784" s="88" t="s">
        <v>25</v>
      </c>
      <c r="D784" s="70">
        <v>3652.32</v>
      </c>
      <c r="E784" s="70">
        <v>1373.91</v>
      </c>
      <c r="F784" s="152">
        <v>27030</v>
      </c>
      <c r="G784" s="183"/>
    </row>
    <row r="785" spans="1:7" ht="41.25" customHeight="1">
      <c r="A785" s="151">
        <f t="shared" si="17"/>
        <v>32</v>
      </c>
      <c r="B785" s="71" t="s">
        <v>1290</v>
      </c>
      <c r="C785" s="88" t="s">
        <v>27</v>
      </c>
      <c r="D785" s="183">
        <v>2911.26</v>
      </c>
      <c r="E785" s="70">
        <v>1005.27</v>
      </c>
      <c r="F785" s="152">
        <v>27030</v>
      </c>
      <c r="G785" s="183"/>
    </row>
    <row r="786" spans="1:7" ht="21.75" customHeight="1">
      <c r="A786" s="151">
        <f t="shared" si="17"/>
        <v>33</v>
      </c>
      <c r="B786" s="71" t="s">
        <v>1291</v>
      </c>
      <c r="C786" s="88" t="s">
        <v>28</v>
      </c>
      <c r="D786" s="70">
        <v>2798.7</v>
      </c>
      <c r="E786" s="70">
        <v>1294.52</v>
      </c>
      <c r="F786" s="152">
        <v>27030</v>
      </c>
      <c r="G786" s="183"/>
    </row>
    <row r="787" spans="1:7" ht="37.5" customHeight="1">
      <c r="A787" s="151">
        <f t="shared" si="17"/>
        <v>34</v>
      </c>
      <c r="B787" s="71" t="s">
        <v>1292</v>
      </c>
      <c r="C787" s="88" t="s">
        <v>29</v>
      </c>
      <c r="D787" s="70">
        <v>10338.17</v>
      </c>
      <c r="E787" s="70">
        <v>4924.81</v>
      </c>
      <c r="F787" s="152">
        <v>27030</v>
      </c>
      <c r="G787" s="183"/>
    </row>
    <row r="788" spans="1:7" ht="18" customHeight="1">
      <c r="A788" s="151">
        <f t="shared" si="17"/>
        <v>35</v>
      </c>
      <c r="B788" s="71" t="s">
        <v>1293</v>
      </c>
      <c r="C788" s="88" t="s">
        <v>30</v>
      </c>
      <c r="D788" s="70">
        <v>998.66</v>
      </c>
      <c r="E788" s="70">
        <v>376.64</v>
      </c>
      <c r="F788" s="152">
        <v>27030</v>
      </c>
      <c r="G788" s="183"/>
    </row>
    <row r="789" spans="1:7" ht="18.75" customHeight="1">
      <c r="A789" s="151">
        <f t="shared" si="17"/>
        <v>36</v>
      </c>
      <c r="B789" s="71" t="s">
        <v>1294</v>
      </c>
      <c r="C789" s="88" t="s">
        <v>31</v>
      </c>
      <c r="D789" s="70">
        <v>2063.87</v>
      </c>
      <c r="E789" s="70">
        <v>840.97</v>
      </c>
      <c r="F789" s="152">
        <v>27030</v>
      </c>
      <c r="G789" s="183"/>
    </row>
    <row r="790" spans="1:7" ht="17.25" customHeight="1">
      <c r="A790" s="151">
        <f t="shared" si="17"/>
        <v>37</v>
      </c>
      <c r="B790" s="71" t="s">
        <v>1295</v>
      </c>
      <c r="C790" s="88" t="s">
        <v>1284</v>
      </c>
      <c r="D790" s="70">
        <v>51986.53</v>
      </c>
      <c r="E790" s="70">
        <v>26910.56</v>
      </c>
      <c r="F790" s="152">
        <v>27030</v>
      </c>
      <c r="G790" s="183"/>
    </row>
    <row r="791" spans="1:7" ht="32.25" customHeight="1">
      <c r="A791" s="151">
        <f t="shared" si="17"/>
        <v>38</v>
      </c>
      <c r="B791" s="71" t="s">
        <v>1621</v>
      </c>
      <c r="C791" s="88" t="s">
        <v>1296</v>
      </c>
      <c r="D791" s="70">
        <v>101582.81</v>
      </c>
      <c r="E791" s="70">
        <v>65616.33</v>
      </c>
      <c r="F791" s="152">
        <v>27030</v>
      </c>
      <c r="G791" s="183">
        <v>476.4</v>
      </c>
    </row>
    <row r="792" spans="1:7" ht="17.25" customHeight="1">
      <c r="A792" s="151">
        <f t="shared" si="17"/>
        <v>39</v>
      </c>
      <c r="B792" s="71" t="s">
        <v>1297</v>
      </c>
      <c r="C792" s="88" t="s">
        <v>1296</v>
      </c>
      <c r="D792" s="70">
        <v>12448.18</v>
      </c>
      <c r="E792" s="70">
        <v>6956.06</v>
      </c>
      <c r="F792" s="152">
        <v>35431</v>
      </c>
      <c r="G792" s="183"/>
    </row>
    <row r="793" spans="1:7" ht="38.25" customHeight="1">
      <c r="A793" s="151">
        <f t="shared" si="17"/>
        <v>40</v>
      </c>
      <c r="B793" s="71" t="s">
        <v>1298</v>
      </c>
      <c r="C793" s="88" t="s">
        <v>1299</v>
      </c>
      <c r="D793" s="70">
        <v>7169.2</v>
      </c>
      <c r="E793" s="70">
        <v>3380.65</v>
      </c>
      <c r="F793" s="152">
        <v>36105</v>
      </c>
      <c r="G793" s="183"/>
    </row>
    <row r="794" spans="1:7" ht="37.5" customHeight="1">
      <c r="A794" s="151">
        <f t="shared" si="17"/>
        <v>41</v>
      </c>
      <c r="B794" s="71" t="s">
        <v>1300</v>
      </c>
      <c r="C794" s="88" t="s">
        <v>1301</v>
      </c>
      <c r="D794" s="70">
        <v>17263.66</v>
      </c>
      <c r="E794" s="70">
        <v>7888.43</v>
      </c>
      <c r="F794" s="152">
        <v>28491</v>
      </c>
      <c r="G794" s="183"/>
    </row>
    <row r="795" spans="1:7" ht="36.75" customHeight="1">
      <c r="A795" s="151">
        <f t="shared" si="17"/>
        <v>42</v>
      </c>
      <c r="B795" s="71" t="s">
        <v>1302</v>
      </c>
      <c r="C795" s="88" t="s">
        <v>1301</v>
      </c>
      <c r="D795" s="70">
        <v>4337.73</v>
      </c>
      <c r="E795" s="70">
        <v>2278.99</v>
      </c>
      <c r="F795" s="152">
        <v>28491</v>
      </c>
      <c r="G795" s="183"/>
    </row>
    <row r="796" spans="1:7" ht="19.5" customHeight="1">
      <c r="A796" s="151">
        <f t="shared" si="17"/>
        <v>43</v>
      </c>
      <c r="B796" s="71" t="s">
        <v>1303</v>
      </c>
      <c r="C796" s="88" t="s">
        <v>1304</v>
      </c>
      <c r="D796" s="70">
        <v>569861.82</v>
      </c>
      <c r="E796" s="70">
        <v>309598.4</v>
      </c>
      <c r="F796" s="152">
        <v>29221</v>
      </c>
      <c r="G796" s="183">
        <v>1097.2</v>
      </c>
    </row>
    <row r="797" spans="1:7" ht="18.75" customHeight="1">
      <c r="A797" s="151">
        <f t="shared" si="17"/>
        <v>44</v>
      </c>
      <c r="B797" s="71" t="s">
        <v>1305</v>
      </c>
      <c r="C797" s="88" t="s">
        <v>1304</v>
      </c>
      <c r="D797" s="70">
        <v>22406.93</v>
      </c>
      <c r="E797" s="70">
        <v>8676.58</v>
      </c>
      <c r="F797" s="152">
        <v>35431</v>
      </c>
      <c r="G797" s="183"/>
    </row>
    <row r="798" spans="1:7" ht="18.75" customHeight="1">
      <c r="A798" s="151">
        <f t="shared" si="17"/>
        <v>45</v>
      </c>
      <c r="B798" s="71" t="s">
        <v>1306</v>
      </c>
      <c r="C798" s="88" t="s">
        <v>25</v>
      </c>
      <c r="D798" s="70">
        <v>22459.98</v>
      </c>
      <c r="E798" s="70">
        <v>12376.77</v>
      </c>
      <c r="F798" s="152">
        <v>33604</v>
      </c>
      <c r="G798" s="183"/>
    </row>
    <row r="799" spans="1:7" ht="21" customHeight="1">
      <c r="A799" s="151">
        <f t="shared" si="17"/>
        <v>46</v>
      </c>
      <c r="B799" s="71" t="s">
        <v>1307</v>
      </c>
      <c r="C799" s="88" t="s">
        <v>32</v>
      </c>
      <c r="D799" s="70">
        <v>1628.74</v>
      </c>
      <c r="E799" s="70">
        <v>612.34</v>
      </c>
      <c r="F799" s="152">
        <v>35431</v>
      </c>
      <c r="G799" s="183"/>
    </row>
    <row r="800" spans="1:7" ht="33" customHeight="1">
      <c r="A800" s="151">
        <f t="shared" si="17"/>
        <v>47</v>
      </c>
      <c r="B800" s="71" t="s">
        <v>1079</v>
      </c>
      <c r="C800" s="88" t="s">
        <v>1080</v>
      </c>
      <c r="D800" s="70">
        <v>10047.47</v>
      </c>
      <c r="E800" s="62">
        <v>4846.4</v>
      </c>
      <c r="F800" s="152">
        <v>31553</v>
      </c>
      <c r="G800" s="183"/>
    </row>
    <row r="801" spans="1:7" ht="24.75" customHeight="1">
      <c r="A801" s="151">
        <f t="shared" si="17"/>
        <v>48</v>
      </c>
      <c r="B801" s="71" t="s">
        <v>1308</v>
      </c>
      <c r="C801" s="88" t="s">
        <v>33</v>
      </c>
      <c r="D801" s="70">
        <v>37277.7</v>
      </c>
      <c r="E801" s="62">
        <v>15468.74</v>
      </c>
      <c r="F801" s="152">
        <v>36161</v>
      </c>
      <c r="G801" s="183"/>
    </row>
    <row r="802" spans="1:7" ht="33" customHeight="1">
      <c r="A802" s="151">
        <f t="shared" si="17"/>
        <v>49</v>
      </c>
      <c r="B802" s="71" t="s">
        <v>1309</v>
      </c>
      <c r="C802" s="88" t="s">
        <v>25</v>
      </c>
      <c r="D802" s="70">
        <v>19592.43</v>
      </c>
      <c r="E802" s="62">
        <v>3055.58</v>
      </c>
      <c r="F802" s="152">
        <v>33604</v>
      </c>
      <c r="G802" s="183"/>
    </row>
    <row r="803" spans="1:7" ht="39" customHeight="1">
      <c r="A803" s="151">
        <f t="shared" si="17"/>
        <v>50</v>
      </c>
      <c r="B803" s="71" t="s">
        <v>1310</v>
      </c>
      <c r="C803" s="88" t="s">
        <v>25</v>
      </c>
      <c r="D803" s="70">
        <v>28293.69</v>
      </c>
      <c r="E803" s="62">
        <v>12709.04</v>
      </c>
      <c r="F803" s="152">
        <v>33604</v>
      </c>
      <c r="G803" s="183"/>
    </row>
    <row r="804" spans="1:7" ht="34.5" customHeight="1">
      <c r="A804" s="151">
        <f t="shared" si="17"/>
        <v>51</v>
      </c>
      <c r="B804" s="71" t="s">
        <v>1081</v>
      </c>
      <c r="C804" s="88" t="s">
        <v>1082</v>
      </c>
      <c r="D804" s="70">
        <v>535.84</v>
      </c>
      <c r="E804" s="62">
        <v>201.22</v>
      </c>
      <c r="F804" s="152">
        <v>31413</v>
      </c>
      <c r="G804" s="183"/>
    </row>
    <row r="805" spans="1:7" ht="24" customHeight="1">
      <c r="A805" s="151">
        <f t="shared" si="17"/>
        <v>52</v>
      </c>
      <c r="B805" s="71" t="s">
        <v>1311</v>
      </c>
      <c r="C805" s="88" t="s">
        <v>25</v>
      </c>
      <c r="D805" s="70">
        <v>2177.41</v>
      </c>
      <c r="E805" s="62">
        <v>340.12</v>
      </c>
      <c r="F805" s="152">
        <v>33604</v>
      </c>
      <c r="G805" s="183"/>
    </row>
    <row r="806" spans="1:7" ht="27" customHeight="1">
      <c r="A806" s="151">
        <f t="shared" si="17"/>
        <v>53</v>
      </c>
      <c r="B806" s="71" t="s">
        <v>1312</v>
      </c>
      <c r="C806" s="88" t="s">
        <v>25</v>
      </c>
      <c r="D806" s="70">
        <v>3594.54</v>
      </c>
      <c r="E806" s="62">
        <v>562.07</v>
      </c>
      <c r="F806" s="152">
        <v>33604</v>
      </c>
      <c r="G806" s="183"/>
    </row>
    <row r="807" spans="1:7" ht="23.25" customHeight="1">
      <c r="A807" s="151">
        <f t="shared" si="17"/>
        <v>54</v>
      </c>
      <c r="B807" s="71" t="s">
        <v>1313</v>
      </c>
      <c r="C807" s="88" t="s">
        <v>25</v>
      </c>
      <c r="D807" s="70">
        <v>137060.06</v>
      </c>
      <c r="E807" s="62">
        <v>68662.66</v>
      </c>
      <c r="F807" s="152">
        <v>33604</v>
      </c>
      <c r="G807" s="183"/>
    </row>
    <row r="808" spans="1:7" ht="33.75" customHeight="1">
      <c r="A808" s="151">
        <f t="shared" si="17"/>
        <v>55</v>
      </c>
      <c r="B808" s="71" t="s">
        <v>1622</v>
      </c>
      <c r="C808" s="88" t="s">
        <v>25</v>
      </c>
      <c r="D808" s="70">
        <v>168842.98</v>
      </c>
      <c r="E808" s="62">
        <v>89442.96</v>
      </c>
      <c r="F808" s="152">
        <v>33604</v>
      </c>
      <c r="G808" s="183"/>
    </row>
    <row r="809" spans="1:7" ht="36" customHeight="1">
      <c r="A809" s="151">
        <f t="shared" si="17"/>
        <v>56</v>
      </c>
      <c r="B809" s="71" t="s">
        <v>1314</v>
      </c>
      <c r="C809" s="88" t="s">
        <v>1315</v>
      </c>
      <c r="D809" s="70">
        <v>353867.59</v>
      </c>
      <c r="E809" s="62">
        <v>162745.23</v>
      </c>
      <c r="F809" s="152">
        <v>32143</v>
      </c>
      <c r="G809" s="183">
        <v>249.8</v>
      </c>
    </row>
    <row r="810" spans="1:7" ht="36.75" customHeight="1">
      <c r="A810" s="151">
        <f t="shared" si="17"/>
        <v>57</v>
      </c>
      <c r="B810" s="71" t="s">
        <v>34</v>
      </c>
      <c r="C810" s="88" t="s">
        <v>1083</v>
      </c>
      <c r="D810" s="70">
        <v>88218.64</v>
      </c>
      <c r="E810" s="62">
        <v>34387.98</v>
      </c>
      <c r="F810" s="152">
        <v>37895</v>
      </c>
      <c r="G810" s="183"/>
    </row>
    <row r="811" spans="1:7" ht="38.25" customHeight="1">
      <c r="A811" s="151">
        <f t="shared" si="17"/>
        <v>58</v>
      </c>
      <c r="B811" s="71" t="s">
        <v>35</v>
      </c>
      <c r="C811" s="88" t="s">
        <v>36</v>
      </c>
      <c r="D811" s="70">
        <v>8477.73</v>
      </c>
      <c r="E811" s="62">
        <v>3187.59</v>
      </c>
      <c r="F811" s="152">
        <v>35793</v>
      </c>
      <c r="G811" s="183"/>
    </row>
    <row r="812" spans="1:7" ht="38.25" customHeight="1">
      <c r="A812" s="151">
        <f t="shared" si="17"/>
        <v>59</v>
      </c>
      <c r="B812" s="71" t="s">
        <v>37</v>
      </c>
      <c r="C812" s="88" t="s">
        <v>38</v>
      </c>
      <c r="D812" s="70">
        <v>14375.66</v>
      </c>
      <c r="E812" s="62">
        <v>6231.67</v>
      </c>
      <c r="F812" s="152">
        <v>35793</v>
      </c>
      <c r="G812" s="183"/>
    </row>
    <row r="813" spans="1:7" ht="37.5" customHeight="1">
      <c r="A813" s="151">
        <f t="shared" si="17"/>
        <v>60</v>
      </c>
      <c r="B813" s="71" t="s">
        <v>1316</v>
      </c>
      <c r="C813" s="88" t="s">
        <v>39</v>
      </c>
      <c r="D813" s="70">
        <v>29090.84</v>
      </c>
      <c r="E813" s="62">
        <v>10937.25</v>
      </c>
      <c r="F813" s="152">
        <v>35793</v>
      </c>
      <c r="G813" s="183"/>
    </row>
    <row r="814" spans="1:7" ht="38.25" customHeight="1">
      <c r="A814" s="151">
        <f t="shared" si="17"/>
        <v>61</v>
      </c>
      <c r="B814" s="71" t="s">
        <v>1317</v>
      </c>
      <c r="C814" s="88" t="s">
        <v>40</v>
      </c>
      <c r="D814" s="70">
        <v>50181.13</v>
      </c>
      <c r="E814" s="62">
        <v>24271.5</v>
      </c>
      <c r="F814" s="152">
        <v>35793</v>
      </c>
      <c r="G814" s="183"/>
    </row>
    <row r="815" spans="1:7" ht="33" customHeight="1">
      <c r="A815" s="151">
        <f t="shared" si="17"/>
        <v>62</v>
      </c>
      <c r="B815" s="71" t="s">
        <v>1318</v>
      </c>
      <c r="C815" s="88" t="s">
        <v>41</v>
      </c>
      <c r="D815" s="70">
        <v>53253.97</v>
      </c>
      <c r="E815" s="62">
        <v>20263.54</v>
      </c>
      <c r="F815" s="152">
        <v>33482</v>
      </c>
      <c r="G815" s="183"/>
    </row>
    <row r="816" spans="1:7" ht="35.25" customHeight="1">
      <c r="A816" s="151">
        <f t="shared" si="17"/>
        <v>63</v>
      </c>
      <c r="B816" s="71" t="s">
        <v>1319</v>
      </c>
      <c r="C816" s="88" t="s">
        <v>1083</v>
      </c>
      <c r="D816" s="70">
        <v>2206.48</v>
      </c>
      <c r="E816" s="62">
        <v>829.41</v>
      </c>
      <c r="F816" s="152">
        <v>33604</v>
      </c>
      <c r="G816" s="183"/>
    </row>
    <row r="817" spans="1:7" ht="36.75" customHeight="1">
      <c r="A817" s="151">
        <f t="shared" si="17"/>
        <v>64</v>
      </c>
      <c r="B817" s="71" t="s">
        <v>1320</v>
      </c>
      <c r="C817" s="88" t="s">
        <v>1083</v>
      </c>
      <c r="D817" s="70">
        <v>2269.63</v>
      </c>
      <c r="E817" s="62">
        <v>853.25</v>
      </c>
      <c r="F817" s="152">
        <v>34700</v>
      </c>
      <c r="G817" s="183"/>
    </row>
    <row r="818" spans="1:7" ht="36.75" customHeight="1">
      <c r="A818" s="151">
        <f t="shared" si="17"/>
        <v>65</v>
      </c>
      <c r="B818" s="71" t="s">
        <v>1084</v>
      </c>
      <c r="C818" s="88" t="s">
        <v>1083</v>
      </c>
      <c r="D818" s="70">
        <v>2214</v>
      </c>
      <c r="E818" s="62">
        <v>832.44</v>
      </c>
      <c r="F818" s="152">
        <v>35431</v>
      </c>
      <c r="G818" s="183"/>
    </row>
    <row r="819" spans="1:7" ht="36.75" customHeight="1">
      <c r="A819" s="151">
        <f t="shared" si="17"/>
        <v>66</v>
      </c>
      <c r="B819" s="71" t="s">
        <v>1321</v>
      </c>
      <c r="C819" s="88" t="s">
        <v>1083</v>
      </c>
      <c r="D819" s="70">
        <v>26182.58</v>
      </c>
      <c r="E819" s="62">
        <v>12629.45</v>
      </c>
      <c r="F819" s="152">
        <v>35674</v>
      </c>
      <c r="G819" s="183"/>
    </row>
    <row r="820" spans="1:7" ht="36.75" customHeight="1">
      <c r="A820" s="151">
        <f t="shared" si="17"/>
        <v>67</v>
      </c>
      <c r="B820" s="71" t="s">
        <v>1322</v>
      </c>
      <c r="C820" s="88" t="s">
        <v>1083</v>
      </c>
      <c r="D820" s="70">
        <v>8907.74</v>
      </c>
      <c r="E820" s="62">
        <v>3349.06</v>
      </c>
      <c r="F820" s="152">
        <v>35431</v>
      </c>
      <c r="G820" s="183"/>
    </row>
    <row r="821" spans="1:7" ht="38.25" customHeight="1">
      <c r="A821" s="151">
        <f aca="true" t="shared" si="18" ref="A821:A884">A820+1</f>
        <v>68</v>
      </c>
      <c r="B821" s="71" t="s">
        <v>1323</v>
      </c>
      <c r="C821" s="88" t="s">
        <v>1083</v>
      </c>
      <c r="D821" s="70">
        <v>8064.01</v>
      </c>
      <c r="E821" s="62">
        <v>3031.9</v>
      </c>
      <c r="F821" s="152">
        <v>35431</v>
      </c>
      <c r="G821" s="183"/>
    </row>
    <row r="822" spans="1:7" ht="39" customHeight="1">
      <c r="A822" s="151">
        <f t="shared" si="18"/>
        <v>69</v>
      </c>
      <c r="B822" s="71" t="s">
        <v>1324</v>
      </c>
      <c r="C822" s="88" t="s">
        <v>42</v>
      </c>
      <c r="D822" s="70">
        <v>258810.25</v>
      </c>
      <c r="E822" s="62">
        <v>139581.84</v>
      </c>
      <c r="F822" s="152">
        <v>33604</v>
      </c>
      <c r="G822" s="183"/>
    </row>
    <row r="823" spans="1:7" ht="36.75" customHeight="1">
      <c r="A823" s="151">
        <f t="shared" si="18"/>
        <v>70</v>
      </c>
      <c r="B823" s="71" t="s">
        <v>43</v>
      </c>
      <c r="C823" s="88" t="s">
        <v>44</v>
      </c>
      <c r="D823" s="70">
        <v>4074.27</v>
      </c>
      <c r="E823" s="62">
        <v>1544.32</v>
      </c>
      <c r="F823" s="152">
        <v>35431</v>
      </c>
      <c r="G823" s="183"/>
    </row>
    <row r="824" spans="1:7" ht="38.25" customHeight="1">
      <c r="A824" s="151">
        <f t="shared" si="18"/>
        <v>71</v>
      </c>
      <c r="B824" s="71" t="s">
        <v>1085</v>
      </c>
      <c r="C824" s="88" t="s">
        <v>1082</v>
      </c>
      <c r="D824" s="70">
        <v>6791.48</v>
      </c>
      <c r="E824" s="62">
        <v>3880.35</v>
      </c>
      <c r="F824" s="152">
        <v>35582</v>
      </c>
      <c r="G824" s="183"/>
    </row>
    <row r="825" spans="1:7" ht="39.75" customHeight="1">
      <c r="A825" s="151">
        <f t="shared" si="18"/>
        <v>72</v>
      </c>
      <c r="B825" s="71" t="s">
        <v>1086</v>
      </c>
      <c r="C825" s="88" t="s">
        <v>25</v>
      </c>
      <c r="D825" s="70">
        <v>1237.72</v>
      </c>
      <c r="E825" s="62">
        <v>588.73</v>
      </c>
      <c r="F825" s="152">
        <v>36105</v>
      </c>
      <c r="G825" s="183"/>
    </row>
    <row r="826" spans="1:7" ht="39.75" customHeight="1">
      <c r="A826" s="151">
        <f t="shared" si="18"/>
        <v>73</v>
      </c>
      <c r="B826" s="71" t="s">
        <v>1087</v>
      </c>
      <c r="C826" s="88" t="s">
        <v>1088</v>
      </c>
      <c r="D826" s="70">
        <v>5692.6</v>
      </c>
      <c r="E826" s="62">
        <v>2744.14</v>
      </c>
      <c r="F826" s="152">
        <v>31413</v>
      </c>
      <c r="G826" s="183"/>
    </row>
    <row r="827" spans="1:7" ht="34.5" customHeight="1">
      <c r="A827" s="151">
        <f t="shared" si="18"/>
        <v>74</v>
      </c>
      <c r="B827" s="71" t="s">
        <v>1416</v>
      </c>
      <c r="C827" s="88" t="s">
        <v>1089</v>
      </c>
      <c r="D827" s="70">
        <v>2695.14</v>
      </c>
      <c r="E827" s="62">
        <v>1206.03</v>
      </c>
      <c r="F827" s="152">
        <v>31413</v>
      </c>
      <c r="G827" s="183"/>
    </row>
    <row r="828" spans="1:7" ht="33.75" customHeight="1">
      <c r="A828" s="151">
        <f t="shared" si="18"/>
        <v>75</v>
      </c>
      <c r="B828" s="71" t="s">
        <v>1325</v>
      </c>
      <c r="C828" s="88" t="s">
        <v>1090</v>
      </c>
      <c r="D828" s="70">
        <v>3542.82</v>
      </c>
      <c r="E828" s="62">
        <v>1544.35</v>
      </c>
      <c r="F828" s="152">
        <v>31413</v>
      </c>
      <c r="G828" s="183"/>
    </row>
    <row r="829" spans="1:7" ht="19.5" customHeight="1">
      <c r="A829" s="151">
        <f t="shared" si="18"/>
        <v>76</v>
      </c>
      <c r="B829" s="71" t="s">
        <v>45</v>
      </c>
      <c r="C829" s="88" t="s">
        <v>46</v>
      </c>
      <c r="D829" s="70">
        <v>3754.03</v>
      </c>
      <c r="E829" s="62">
        <v>1411.89</v>
      </c>
      <c r="F829" s="152">
        <v>31413</v>
      </c>
      <c r="G829" s="183"/>
    </row>
    <row r="830" spans="1:7" ht="16.5" customHeight="1">
      <c r="A830" s="151">
        <f t="shared" si="18"/>
        <v>77</v>
      </c>
      <c r="B830" s="71" t="s">
        <v>47</v>
      </c>
      <c r="C830" s="88" t="s">
        <v>48</v>
      </c>
      <c r="D830" s="70">
        <v>296.07</v>
      </c>
      <c r="E830" s="62">
        <v>110.57</v>
      </c>
      <c r="F830" s="152">
        <v>36892</v>
      </c>
      <c r="G830" s="183"/>
    </row>
    <row r="831" spans="1:7" ht="18.75" customHeight="1">
      <c r="A831" s="151">
        <f t="shared" si="18"/>
        <v>78</v>
      </c>
      <c r="B831" s="71" t="s">
        <v>1091</v>
      </c>
      <c r="C831" s="88" t="s">
        <v>49</v>
      </c>
      <c r="D831" s="183">
        <v>104519.75</v>
      </c>
      <c r="E831" s="62">
        <v>49963.72</v>
      </c>
      <c r="F831" s="152">
        <v>23743</v>
      </c>
      <c r="G831" s="183"/>
    </row>
    <row r="832" spans="1:7" ht="15.75" customHeight="1">
      <c r="A832" s="151">
        <f t="shared" si="18"/>
        <v>79</v>
      </c>
      <c r="B832" s="71" t="s">
        <v>50</v>
      </c>
      <c r="C832" s="88" t="s">
        <v>512</v>
      </c>
      <c r="D832" s="70">
        <v>11931.59</v>
      </c>
      <c r="E832" s="62">
        <v>4767.3</v>
      </c>
      <c r="F832" s="152">
        <v>23743</v>
      </c>
      <c r="G832" s="183"/>
    </row>
    <row r="833" spans="1:7" ht="34.5" customHeight="1">
      <c r="A833" s="151">
        <f t="shared" si="18"/>
        <v>80</v>
      </c>
      <c r="B833" s="71" t="s">
        <v>51</v>
      </c>
      <c r="C833" s="88" t="s">
        <v>52</v>
      </c>
      <c r="D833" s="70">
        <v>3372.92</v>
      </c>
      <c r="E833" s="62">
        <v>1272.24</v>
      </c>
      <c r="F833" s="152">
        <v>23743</v>
      </c>
      <c r="G833" s="183"/>
    </row>
    <row r="834" spans="1:7" ht="33" customHeight="1">
      <c r="A834" s="151">
        <f t="shared" si="18"/>
        <v>81</v>
      </c>
      <c r="B834" s="71" t="s">
        <v>53</v>
      </c>
      <c r="C834" s="88" t="s">
        <v>54</v>
      </c>
      <c r="D834" s="70">
        <v>8697.79</v>
      </c>
      <c r="E834" s="62">
        <v>3291.71</v>
      </c>
      <c r="F834" s="152">
        <v>23743</v>
      </c>
      <c r="G834" s="183"/>
    </row>
    <row r="835" spans="1:7" ht="35.25" customHeight="1">
      <c r="A835" s="151">
        <f t="shared" si="18"/>
        <v>82</v>
      </c>
      <c r="B835" s="71" t="s">
        <v>55</v>
      </c>
      <c r="C835" s="88" t="s">
        <v>56</v>
      </c>
      <c r="D835" s="70">
        <v>4274.98</v>
      </c>
      <c r="E835" s="62">
        <v>1612.37</v>
      </c>
      <c r="F835" s="152">
        <v>23743</v>
      </c>
      <c r="G835" s="183"/>
    </row>
    <row r="836" spans="1:7" ht="36" customHeight="1">
      <c r="A836" s="151">
        <f t="shared" si="18"/>
        <v>83</v>
      </c>
      <c r="B836" s="71" t="s">
        <v>58</v>
      </c>
      <c r="C836" s="88" t="s">
        <v>59</v>
      </c>
      <c r="D836" s="70">
        <v>294.15</v>
      </c>
      <c r="E836" s="62">
        <v>110.92</v>
      </c>
      <c r="F836" s="152">
        <v>23743</v>
      </c>
      <c r="G836" s="183"/>
    </row>
    <row r="837" spans="1:7" ht="36" customHeight="1">
      <c r="A837" s="151">
        <f t="shared" si="18"/>
        <v>84</v>
      </c>
      <c r="B837" s="71" t="s">
        <v>60</v>
      </c>
      <c r="C837" s="88" t="s">
        <v>61</v>
      </c>
      <c r="D837" s="70">
        <v>686.35</v>
      </c>
      <c r="E837" s="62">
        <v>259.07</v>
      </c>
      <c r="F837" s="152">
        <v>23743</v>
      </c>
      <c r="G837" s="183"/>
    </row>
    <row r="838" spans="1:7" ht="34.5" customHeight="1">
      <c r="A838" s="151">
        <f t="shared" si="18"/>
        <v>85</v>
      </c>
      <c r="B838" s="71" t="s">
        <v>1623</v>
      </c>
      <c r="C838" s="88" t="s">
        <v>1092</v>
      </c>
      <c r="D838" s="70">
        <v>93058.4</v>
      </c>
      <c r="E838" s="62">
        <v>54161.92</v>
      </c>
      <c r="F838" s="152">
        <v>23743</v>
      </c>
      <c r="G838" s="183">
        <v>348.1</v>
      </c>
    </row>
    <row r="839" spans="1:7" ht="33.75" customHeight="1">
      <c r="A839" s="151">
        <f t="shared" si="18"/>
        <v>86</v>
      </c>
      <c r="B839" s="71" t="s">
        <v>1326</v>
      </c>
      <c r="C839" s="88" t="s">
        <v>63</v>
      </c>
      <c r="D839" s="183">
        <v>82687.76</v>
      </c>
      <c r="E839" s="62">
        <v>58832.84</v>
      </c>
      <c r="F839" s="152">
        <v>6211</v>
      </c>
      <c r="G839" s="183">
        <v>389.5</v>
      </c>
    </row>
    <row r="840" spans="1:7" ht="36.75" customHeight="1">
      <c r="A840" s="151">
        <f t="shared" si="18"/>
        <v>87</v>
      </c>
      <c r="B840" s="71" t="s">
        <v>1204</v>
      </c>
      <c r="C840" s="88" t="s">
        <v>62</v>
      </c>
      <c r="D840" s="70">
        <v>3591.37</v>
      </c>
      <c r="E840" s="62">
        <v>1317.06</v>
      </c>
      <c r="F840" s="152">
        <v>31048</v>
      </c>
      <c r="G840" s="183"/>
    </row>
    <row r="841" spans="1:7" ht="39" customHeight="1">
      <c r="A841" s="151">
        <f t="shared" si="18"/>
        <v>88</v>
      </c>
      <c r="B841" s="71" t="s">
        <v>1204</v>
      </c>
      <c r="C841" s="88" t="s">
        <v>62</v>
      </c>
      <c r="D841" s="70">
        <v>5560.96</v>
      </c>
      <c r="E841" s="62">
        <v>1988.98</v>
      </c>
      <c r="F841" s="152">
        <v>30317</v>
      </c>
      <c r="G841" s="183"/>
    </row>
    <row r="842" spans="1:7" ht="39.75" customHeight="1">
      <c r="A842" s="151">
        <f t="shared" si="18"/>
        <v>89</v>
      </c>
      <c r="B842" s="71" t="s">
        <v>64</v>
      </c>
      <c r="C842" s="88" t="s">
        <v>1327</v>
      </c>
      <c r="D842" s="70">
        <v>4229.66</v>
      </c>
      <c r="E842" s="62">
        <v>1811.72</v>
      </c>
      <c r="F842" s="152">
        <v>32094</v>
      </c>
      <c r="G842" s="183"/>
    </row>
    <row r="843" spans="1:7" ht="40.5" customHeight="1">
      <c r="A843" s="151">
        <f t="shared" si="18"/>
        <v>90</v>
      </c>
      <c r="B843" s="71" t="s">
        <v>65</v>
      </c>
      <c r="C843" s="88" t="s">
        <v>66</v>
      </c>
      <c r="D843" s="70">
        <v>6597.41</v>
      </c>
      <c r="E843" s="62">
        <v>2755.19</v>
      </c>
      <c r="F843" s="152">
        <v>32149</v>
      </c>
      <c r="G843" s="183"/>
    </row>
    <row r="844" spans="1:7" ht="35.25" customHeight="1">
      <c r="A844" s="151">
        <f t="shared" si="18"/>
        <v>91</v>
      </c>
      <c r="B844" s="71" t="s">
        <v>67</v>
      </c>
      <c r="C844" s="88" t="s">
        <v>1328</v>
      </c>
      <c r="D844" s="70">
        <v>36863.89</v>
      </c>
      <c r="E844" s="62">
        <v>13860.04</v>
      </c>
      <c r="F844" s="152">
        <v>37104</v>
      </c>
      <c r="G844" s="183"/>
    </row>
    <row r="845" spans="1:7" ht="36.75" customHeight="1">
      <c r="A845" s="151">
        <f t="shared" si="18"/>
        <v>92</v>
      </c>
      <c r="B845" s="71" t="s">
        <v>68</v>
      </c>
      <c r="C845" s="88" t="s">
        <v>69</v>
      </c>
      <c r="D845" s="70">
        <v>2428.48</v>
      </c>
      <c r="E845" s="62">
        <v>1042.51</v>
      </c>
      <c r="F845" s="152">
        <v>34700</v>
      </c>
      <c r="G845" s="183"/>
    </row>
    <row r="846" spans="1:7" ht="21" customHeight="1">
      <c r="A846" s="151">
        <f t="shared" si="18"/>
        <v>93</v>
      </c>
      <c r="B846" s="71" t="s">
        <v>70</v>
      </c>
      <c r="C846" s="88" t="s">
        <v>71</v>
      </c>
      <c r="D846" s="70">
        <v>4647.92</v>
      </c>
      <c r="E846" s="62">
        <v>1747.59</v>
      </c>
      <c r="F846" s="152">
        <v>37956</v>
      </c>
      <c r="G846" s="183"/>
    </row>
    <row r="847" spans="1:7" ht="21.75" customHeight="1">
      <c r="A847" s="151">
        <f t="shared" si="18"/>
        <v>94</v>
      </c>
      <c r="B847" s="71" t="s">
        <v>72</v>
      </c>
      <c r="C847" s="88" t="s">
        <v>73</v>
      </c>
      <c r="D847" s="70">
        <v>4211.16</v>
      </c>
      <c r="E847" s="62">
        <v>1583.19</v>
      </c>
      <c r="F847" s="152">
        <v>37620</v>
      </c>
      <c r="G847" s="183"/>
    </row>
    <row r="848" spans="1:7" ht="37.5" customHeight="1">
      <c r="A848" s="151">
        <f t="shared" si="18"/>
        <v>95</v>
      </c>
      <c r="B848" s="71" t="s">
        <v>74</v>
      </c>
      <c r="C848" s="88" t="s">
        <v>75</v>
      </c>
      <c r="D848" s="70">
        <v>22633.98</v>
      </c>
      <c r="E848" s="62">
        <v>11069.77</v>
      </c>
      <c r="F848" s="152">
        <v>37620</v>
      </c>
      <c r="G848" s="183"/>
    </row>
    <row r="849" spans="1:7" ht="34.5" customHeight="1">
      <c r="A849" s="151">
        <f t="shared" si="18"/>
        <v>96</v>
      </c>
      <c r="B849" s="71" t="s">
        <v>1093</v>
      </c>
      <c r="C849" s="88" t="s">
        <v>1094</v>
      </c>
      <c r="D849" s="70">
        <v>93050.3</v>
      </c>
      <c r="E849" s="62">
        <v>64694.26</v>
      </c>
      <c r="F849" s="152">
        <v>37620</v>
      </c>
      <c r="G849" s="183"/>
    </row>
    <row r="850" spans="1:7" ht="35.25" customHeight="1">
      <c r="A850" s="151">
        <f t="shared" si="18"/>
        <v>97</v>
      </c>
      <c r="B850" s="71" t="s">
        <v>76</v>
      </c>
      <c r="C850" s="88" t="s">
        <v>1095</v>
      </c>
      <c r="D850" s="70">
        <v>489.67</v>
      </c>
      <c r="E850" s="62">
        <v>184.06</v>
      </c>
      <c r="F850" s="152">
        <v>37362</v>
      </c>
      <c r="G850" s="183"/>
    </row>
    <row r="851" spans="1:7" ht="36" customHeight="1">
      <c r="A851" s="151">
        <f t="shared" si="18"/>
        <v>98</v>
      </c>
      <c r="B851" s="71" t="s">
        <v>1329</v>
      </c>
      <c r="C851" s="88" t="s">
        <v>77</v>
      </c>
      <c r="D851" s="70">
        <v>979.34</v>
      </c>
      <c r="E851" s="62">
        <v>368.14</v>
      </c>
      <c r="F851" s="152">
        <v>37364</v>
      </c>
      <c r="G851" s="183"/>
    </row>
    <row r="852" spans="1:7" ht="36.75" customHeight="1">
      <c r="A852" s="151">
        <f t="shared" si="18"/>
        <v>99</v>
      </c>
      <c r="B852" s="71" t="s">
        <v>1330</v>
      </c>
      <c r="C852" s="88" t="s">
        <v>78</v>
      </c>
      <c r="D852" s="70">
        <v>3341.05</v>
      </c>
      <c r="E852" s="62">
        <v>1262.55</v>
      </c>
      <c r="F852" s="152">
        <v>28491</v>
      </c>
      <c r="G852" s="183"/>
    </row>
    <row r="853" spans="1:7" ht="40.5" customHeight="1">
      <c r="A853" s="151">
        <f t="shared" si="18"/>
        <v>100</v>
      </c>
      <c r="B853" s="71" t="s">
        <v>79</v>
      </c>
      <c r="C853" s="88" t="s">
        <v>80</v>
      </c>
      <c r="D853" s="70">
        <v>3633.75</v>
      </c>
      <c r="E853" s="62">
        <v>1373.63</v>
      </c>
      <c r="F853" s="152">
        <v>28491</v>
      </c>
      <c r="G853" s="183"/>
    </row>
    <row r="854" spans="1:7" ht="39" customHeight="1">
      <c r="A854" s="151">
        <f t="shared" si="18"/>
        <v>101</v>
      </c>
      <c r="B854" s="71" t="s">
        <v>1200</v>
      </c>
      <c r="C854" s="88" t="s">
        <v>42</v>
      </c>
      <c r="D854" s="70">
        <v>28943.04</v>
      </c>
      <c r="E854" s="62">
        <v>18510.46</v>
      </c>
      <c r="F854" s="152">
        <v>28491</v>
      </c>
      <c r="G854" s="183"/>
    </row>
    <row r="855" spans="1:7" ht="33.75" customHeight="1">
      <c r="A855" s="151">
        <f t="shared" si="18"/>
        <v>102</v>
      </c>
      <c r="B855" s="71" t="s">
        <v>81</v>
      </c>
      <c r="C855" s="88" t="s">
        <v>1150</v>
      </c>
      <c r="D855" s="70">
        <v>17349.43</v>
      </c>
      <c r="E855" s="62">
        <v>8239.69</v>
      </c>
      <c r="F855" s="152">
        <v>35431</v>
      </c>
      <c r="G855" s="183">
        <v>91.7</v>
      </c>
    </row>
    <row r="856" spans="1:7" ht="36.75" customHeight="1">
      <c r="A856" s="151">
        <f t="shared" si="18"/>
        <v>103</v>
      </c>
      <c r="B856" s="71" t="s">
        <v>1286</v>
      </c>
      <c r="C856" s="88" t="s">
        <v>1150</v>
      </c>
      <c r="D856" s="70">
        <v>6074.87</v>
      </c>
      <c r="E856" s="62">
        <v>2173.15</v>
      </c>
      <c r="F856" s="152">
        <v>35431</v>
      </c>
      <c r="G856" s="183"/>
    </row>
    <row r="857" spans="1:7" ht="38.25" customHeight="1">
      <c r="A857" s="151">
        <f t="shared" si="18"/>
        <v>104</v>
      </c>
      <c r="B857" s="71" t="s">
        <v>82</v>
      </c>
      <c r="C857" s="88" t="s">
        <v>42</v>
      </c>
      <c r="D857" s="70">
        <v>61940.3</v>
      </c>
      <c r="E857" s="62">
        <v>33820.68</v>
      </c>
      <c r="F857" s="152">
        <v>28491</v>
      </c>
      <c r="G857" s="183"/>
    </row>
    <row r="858" spans="1:7" ht="36" customHeight="1">
      <c r="A858" s="151">
        <f t="shared" si="18"/>
        <v>105</v>
      </c>
      <c r="B858" s="71" t="s">
        <v>1331</v>
      </c>
      <c r="C858" s="88" t="s">
        <v>83</v>
      </c>
      <c r="D858" s="70">
        <v>89891.04</v>
      </c>
      <c r="E858" s="62">
        <v>40627.18</v>
      </c>
      <c r="F858" s="152">
        <v>28491</v>
      </c>
      <c r="G858" s="183"/>
    </row>
    <row r="859" spans="1:7" ht="35.25" customHeight="1">
      <c r="A859" s="151">
        <f t="shared" si="18"/>
        <v>106</v>
      </c>
      <c r="B859" s="71" t="s">
        <v>84</v>
      </c>
      <c r="C859" s="88" t="s">
        <v>85</v>
      </c>
      <c r="D859" s="70">
        <v>44519.76</v>
      </c>
      <c r="E859" s="62">
        <v>24681.29</v>
      </c>
      <c r="F859" s="152">
        <v>35796</v>
      </c>
      <c r="G859" s="183"/>
    </row>
    <row r="860" spans="1:7" ht="35.25" customHeight="1">
      <c r="A860" s="151">
        <f t="shared" si="18"/>
        <v>107</v>
      </c>
      <c r="B860" s="71" t="s">
        <v>86</v>
      </c>
      <c r="C860" s="88" t="s">
        <v>87</v>
      </c>
      <c r="D860" s="70">
        <v>29886.11</v>
      </c>
      <c r="E860" s="62">
        <v>14421.59</v>
      </c>
      <c r="F860" s="152">
        <v>28491</v>
      </c>
      <c r="G860" s="183"/>
    </row>
    <row r="861" spans="1:7" ht="38.25" customHeight="1">
      <c r="A861" s="151">
        <f t="shared" si="18"/>
        <v>108</v>
      </c>
      <c r="B861" s="71" t="s">
        <v>1096</v>
      </c>
      <c r="C861" s="88" t="s">
        <v>1097</v>
      </c>
      <c r="D861" s="70">
        <v>513.19</v>
      </c>
      <c r="E861" s="62">
        <v>202.39</v>
      </c>
      <c r="F861" s="152">
        <v>33604</v>
      </c>
      <c r="G861" s="183"/>
    </row>
    <row r="862" spans="1:7" ht="36.75" customHeight="1">
      <c r="A862" s="151">
        <f t="shared" si="18"/>
        <v>109</v>
      </c>
      <c r="B862" s="71" t="s">
        <v>88</v>
      </c>
      <c r="C862" s="88" t="s">
        <v>1098</v>
      </c>
      <c r="D862" s="70">
        <v>2147.76</v>
      </c>
      <c r="E862" s="62">
        <v>807.4</v>
      </c>
      <c r="F862" s="152">
        <v>33604</v>
      </c>
      <c r="G862" s="183"/>
    </row>
    <row r="863" spans="1:7" ht="35.25" customHeight="1">
      <c r="A863" s="151">
        <f t="shared" si="18"/>
        <v>110</v>
      </c>
      <c r="B863" s="71" t="s">
        <v>1099</v>
      </c>
      <c r="C863" s="88" t="s">
        <v>89</v>
      </c>
      <c r="D863" s="70">
        <v>70110.52</v>
      </c>
      <c r="E863" s="62">
        <v>30697.63</v>
      </c>
      <c r="F863" s="152">
        <v>29587</v>
      </c>
      <c r="G863" s="183"/>
    </row>
    <row r="864" spans="1:7" ht="36.75" customHeight="1">
      <c r="A864" s="151">
        <f t="shared" si="18"/>
        <v>111</v>
      </c>
      <c r="B864" s="71" t="s">
        <v>1100</v>
      </c>
      <c r="C864" s="88" t="s">
        <v>75</v>
      </c>
      <c r="D864" s="70">
        <v>36128.43</v>
      </c>
      <c r="E864" s="62">
        <v>13586</v>
      </c>
      <c r="F864" s="152">
        <v>29587</v>
      </c>
      <c r="G864" s="183"/>
    </row>
    <row r="865" spans="1:7" ht="35.25" customHeight="1">
      <c r="A865" s="151">
        <f t="shared" si="18"/>
        <v>112</v>
      </c>
      <c r="B865" s="71" t="s">
        <v>1101</v>
      </c>
      <c r="C865" s="88" t="s">
        <v>1102</v>
      </c>
      <c r="D865" s="70">
        <v>250.42</v>
      </c>
      <c r="E865" s="62">
        <v>94.06</v>
      </c>
      <c r="F865" s="152">
        <v>31778</v>
      </c>
      <c r="G865" s="183"/>
    </row>
    <row r="866" spans="1:7" ht="33" customHeight="1">
      <c r="A866" s="151">
        <f t="shared" si="18"/>
        <v>113</v>
      </c>
      <c r="B866" s="71" t="s">
        <v>90</v>
      </c>
      <c r="C866" s="88" t="s">
        <v>91</v>
      </c>
      <c r="D866" s="70">
        <v>5284.51</v>
      </c>
      <c r="E866" s="62">
        <v>2158.32</v>
      </c>
      <c r="F866" s="152">
        <v>32874</v>
      </c>
      <c r="G866" s="183"/>
    </row>
    <row r="867" spans="1:7" ht="39.75" customHeight="1">
      <c r="A867" s="151">
        <f t="shared" si="18"/>
        <v>114</v>
      </c>
      <c r="B867" s="71" t="s">
        <v>1103</v>
      </c>
      <c r="C867" s="88" t="s">
        <v>92</v>
      </c>
      <c r="D867" s="70">
        <v>653.93</v>
      </c>
      <c r="E867" s="62">
        <v>247.33</v>
      </c>
      <c r="F867" s="152">
        <v>32874</v>
      </c>
      <c r="G867" s="183"/>
    </row>
    <row r="868" spans="1:7" ht="36" customHeight="1">
      <c r="A868" s="151">
        <f t="shared" si="18"/>
        <v>115</v>
      </c>
      <c r="B868" s="71" t="s">
        <v>93</v>
      </c>
      <c r="C868" s="88" t="s">
        <v>94</v>
      </c>
      <c r="D868" s="70">
        <v>69007.05</v>
      </c>
      <c r="E868" s="62">
        <v>32528.2</v>
      </c>
      <c r="F868" s="152">
        <v>28856</v>
      </c>
      <c r="G868" s="183"/>
    </row>
    <row r="869" spans="1:7" ht="36.75" customHeight="1">
      <c r="A869" s="151">
        <f t="shared" si="18"/>
        <v>116</v>
      </c>
      <c r="B869" s="71" t="s">
        <v>1104</v>
      </c>
      <c r="C869" s="88" t="s">
        <v>1105</v>
      </c>
      <c r="D869" s="70">
        <v>131703.69</v>
      </c>
      <c r="E869" s="62">
        <v>63498.52</v>
      </c>
      <c r="F869" s="152">
        <v>34335</v>
      </c>
      <c r="G869" s="183"/>
    </row>
    <row r="870" spans="1:7" ht="37.5" customHeight="1">
      <c r="A870" s="151">
        <f t="shared" si="18"/>
        <v>117</v>
      </c>
      <c r="B870" s="71" t="s">
        <v>95</v>
      </c>
      <c r="C870" s="88" t="s">
        <v>71</v>
      </c>
      <c r="D870" s="183">
        <v>18290.18</v>
      </c>
      <c r="E870" s="62">
        <v>8420.16</v>
      </c>
      <c r="F870" s="152">
        <v>25204</v>
      </c>
      <c r="G870" s="183"/>
    </row>
    <row r="871" spans="1:7" ht="41.25" customHeight="1">
      <c r="A871" s="151">
        <f t="shared" si="18"/>
        <v>118</v>
      </c>
      <c r="B871" s="71" t="s">
        <v>1106</v>
      </c>
      <c r="C871" s="88" t="s">
        <v>96</v>
      </c>
      <c r="D871" s="70">
        <v>9066.65</v>
      </c>
      <c r="E871" s="62">
        <v>3409.28</v>
      </c>
      <c r="F871" s="152">
        <v>19725</v>
      </c>
      <c r="G871" s="183"/>
    </row>
    <row r="872" spans="1:7" ht="35.25" customHeight="1">
      <c r="A872" s="151">
        <f t="shared" si="18"/>
        <v>119</v>
      </c>
      <c r="B872" s="71" t="s">
        <v>97</v>
      </c>
      <c r="C872" s="88" t="s">
        <v>98</v>
      </c>
      <c r="D872" s="70">
        <v>14890.33</v>
      </c>
      <c r="E872" s="62">
        <v>8085.25</v>
      </c>
      <c r="F872" s="152">
        <v>27030</v>
      </c>
      <c r="G872" s="183"/>
    </row>
    <row r="873" spans="1:7" ht="37.5" customHeight="1">
      <c r="A873" s="151">
        <f t="shared" si="18"/>
        <v>120</v>
      </c>
      <c r="B873" s="71" t="s">
        <v>1107</v>
      </c>
      <c r="C873" s="88" t="s">
        <v>99</v>
      </c>
      <c r="D873" s="70">
        <v>1394.9</v>
      </c>
      <c r="E873" s="62">
        <v>524.25</v>
      </c>
      <c r="F873" s="152">
        <v>27760</v>
      </c>
      <c r="G873" s="183"/>
    </row>
    <row r="874" spans="1:7" ht="36.75" customHeight="1">
      <c r="A874" s="151">
        <f t="shared" si="18"/>
        <v>121</v>
      </c>
      <c r="B874" s="71" t="s">
        <v>1332</v>
      </c>
      <c r="C874" s="88" t="s">
        <v>100</v>
      </c>
      <c r="D874" s="70">
        <v>6916</v>
      </c>
      <c r="E874" s="62">
        <v>4365.9</v>
      </c>
      <c r="F874" s="152">
        <v>17899</v>
      </c>
      <c r="G874" s="183"/>
    </row>
    <row r="875" spans="1:7" ht="36" customHeight="1">
      <c r="A875" s="151">
        <f t="shared" si="18"/>
        <v>122</v>
      </c>
      <c r="B875" s="71" t="s">
        <v>1108</v>
      </c>
      <c r="C875" s="88" t="s">
        <v>101</v>
      </c>
      <c r="D875" s="70">
        <v>45034.55</v>
      </c>
      <c r="E875" s="62">
        <v>17057.84</v>
      </c>
      <c r="F875" s="152">
        <v>21916</v>
      </c>
      <c r="G875" s="183"/>
    </row>
    <row r="876" spans="1:7" ht="33.75" customHeight="1">
      <c r="A876" s="151">
        <f t="shared" si="18"/>
        <v>123</v>
      </c>
      <c r="B876" s="71" t="s">
        <v>102</v>
      </c>
      <c r="C876" s="88" t="s">
        <v>103</v>
      </c>
      <c r="D876" s="70">
        <v>327.5</v>
      </c>
      <c r="E876" s="62">
        <v>123.13</v>
      </c>
      <c r="F876" s="152">
        <v>28856</v>
      </c>
      <c r="G876" s="183"/>
    </row>
    <row r="877" spans="1:7" ht="36.75" customHeight="1">
      <c r="A877" s="151">
        <f t="shared" si="18"/>
        <v>124</v>
      </c>
      <c r="B877" s="71" t="s">
        <v>1333</v>
      </c>
      <c r="C877" s="88" t="s">
        <v>1109</v>
      </c>
      <c r="D877" s="70">
        <v>113.83</v>
      </c>
      <c r="E877" s="62">
        <v>42.5</v>
      </c>
      <c r="F877" s="152">
        <v>28126</v>
      </c>
      <c r="G877" s="183"/>
    </row>
    <row r="878" spans="1:7" ht="36.75" customHeight="1">
      <c r="A878" s="151">
        <f t="shared" si="18"/>
        <v>125</v>
      </c>
      <c r="B878" s="71" t="s">
        <v>104</v>
      </c>
      <c r="C878" s="88" t="s">
        <v>1110</v>
      </c>
      <c r="D878" s="70">
        <v>3909.78</v>
      </c>
      <c r="E878" s="62">
        <v>1469.98</v>
      </c>
      <c r="F878" s="152">
        <v>36161</v>
      </c>
      <c r="G878" s="183"/>
    </row>
    <row r="879" spans="1:7" ht="36" customHeight="1">
      <c r="A879" s="151">
        <f t="shared" si="18"/>
        <v>126</v>
      </c>
      <c r="B879" s="71" t="s">
        <v>1111</v>
      </c>
      <c r="C879" s="88" t="s">
        <v>1112</v>
      </c>
      <c r="D879" s="70">
        <v>1257.34</v>
      </c>
      <c r="E879" s="62">
        <v>472.8</v>
      </c>
      <c r="F879" s="152">
        <v>36161</v>
      </c>
      <c r="G879" s="183"/>
    </row>
    <row r="880" spans="1:7" ht="24.75" customHeight="1">
      <c r="A880" s="151">
        <f t="shared" si="18"/>
        <v>127</v>
      </c>
      <c r="B880" s="71" t="s">
        <v>1334</v>
      </c>
      <c r="C880" s="88" t="s">
        <v>1113</v>
      </c>
      <c r="D880" s="70">
        <v>18570.46</v>
      </c>
      <c r="E880" s="62">
        <v>7003.02</v>
      </c>
      <c r="F880" s="152">
        <v>36161</v>
      </c>
      <c r="G880" s="183"/>
    </row>
    <row r="881" spans="1:7" ht="19.5" customHeight="1">
      <c r="A881" s="151">
        <f t="shared" si="18"/>
        <v>128</v>
      </c>
      <c r="B881" s="71" t="s">
        <v>1114</v>
      </c>
      <c r="C881" s="88" t="s">
        <v>105</v>
      </c>
      <c r="D881" s="70">
        <v>385.25</v>
      </c>
      <c r="E881" s="62">
        <v>144.52</v>
      </c>
      <c r="F881" s="152">
        <v>28856</v>
      </c>
      <c r="G881" s="183"/>
    </row>
    <row r="882" spans="1:7" ht="18.75" customHeight="1">
      <c r="A882" s="151">
        <f t="shared" si="18"/>
        <v>129</v>
      </c>
      <c r="B882" s="71" t="s">
        <v>1115</v>
      </c>
      <c r="C882" s="88" t="s">
        <v>1116</v>
      </c>
      <c r="D882" s="70">
        <v>125.21</v>
      </c>
      <c r="E882" s="62">
        <v>47.39</v>
      </c>
      <c r="F882" s="152">
        <v>29221</v>
      </c>
      <c r="G882" s="183"/>
    </row>
    <row r="883" spans="1:7" ht="36.75" customHeight="1">
      <c r="A883" s="151">
        <f t="shared" si="18"/>
        <v>130</v>
      </c>
      <c r="B883" s="71" t="s">
        <v>1117</v>
      </c>
      <c r="C883" s="88" t="s">
        <v>106</v>
      </c>
      <c r="D883" s="70">
        <v>540.98</v>
      </c>
      <c r="E883" s="62">
        <v>205.13</v>
      </c>
      <c r="F883" s="152">
        <v>29221</v>
      </c>
      <c r="G883" s="183"/>
    </row>
    <row r="884" spans="1:7" ht="17.25" customHeight="1">
      <c r="A884" s="151">
        <f t="shared" si="18"/>
        <v>131</v>
      </c>
      <c r="B884" s="71" t="s">
        <v>1118</v>
      </c>
      <c r="C884" s="88" t="s">
        <v>107</v>
      </c>
      <c r="D884" s="70">
        <v>577.86</v>
      </c>
      <c r="E884" s="62">
        <v>217.13</v>
      </c>
      <c r="F884" s="152">
        <v>28491</v>
      </c>
      <c r="G884" s="183"/>
    </row>
    <row r="885" spans="1:7" ht="37.5">
      <c r="A885" s="151">
        <f aca="true" t="shared" si="19" ref="A885:A948">A884+1</f>
        <v>132</v>
      </c>
      <c r="B885" s="71" t="s">
        <v>1119</v>
      </c>
      <c r="C885" s="88" t="s">
        <v>108</v>
      </c>
      <c r="D885" s="70">
        <v>866.81</v>
      </c>
      <c r="E885" s="62">
        <v>325.72</v>
      </c>
      <c r="F885" s="152">
        <v>28126</v>
      </c>
      <c r="G885" s="183"/>
    </row>
    <row r="886" spans="1:7" ht="36.75" customHeight="1">
      <c r="A886" s="151">
        <f t="shared" si="19"/>
        <v>133</v>
      </c>
      <c r="B886" s="71" t="s">
        <v>1120</v>
      </c>
      <c r="C886" s="88" t="s">
        <v>1121</v>
      </c>
      <c r="D886" s="70">
        <v>231.15</v>
      </c>
      <c r="E886" s="62">
        <v>87.15</v>
      </c>
      <c r="F886" s="152">
        <v>31778</v>
      </c>
      <c r="G886" s="183"/>
    </row>
    <row r="887" spans="1:7" ht="34.5" customHeight="1">
      <c r="A887" s="151">
        <f t="shared" si="19"/>
        <v>134</v>
      </c>
      <c r="B887" s="71" t="s">
        <v>1122</v>
      </c>
      <c r="C887" s="88" t="s">
        <v>1123</v>
      </c>
      <c r="D887" s="70">
        <v>211.89</v>
      </c>
      <c r="E887" s="62">
        <v>79.53</v>
      </c>
      <c r="F887" s="152">
        <v>31778</v>
      </c>
      <c r="G887" s="183"/>
    </row>
    <row r="888" spans="1:7" ht="39" customHeight="1">
      <c r="A888" s="151">
        <f t="shared" si="19"/>
        <v>135</v>
      </c>
      <c r="B888" s="71" t="s">
        <v>1124</v>
      </c>
      <c r="C888" s="88" t="s">
        <v>1125</v>
      </c>
      <c r="D888" s="70">
        <v>1256.31</v>
      </c>
      <c r="E888" s="62">
        <v>595.21</v>
      </c>
      <c r="F888" s="152">
        <v>32509</v>
      </c>
      <c r="G888" s="183"/>
    </row>
    <row r="889" spans="1:7" ht="35.25" customHeight="1">
      <c r="A889" s="151">
        <f t="shared" si="19"/>
        <v>136</v>
      </c>
      <c r="B889" s="71" t="s">
        <v>1126</v>
      </c>
      <c r="C889" s="88" t="s">
        <v>1127</v>
      </c>
      <c r="D889" s="70">
        <v>1329.11</v>
      </c>
      <c r="E889" s="62">
        <v>500.01</v>
      </c>
      <c r="F889" s="152">
        <v>32509</v>
      </c>
      <c r="G889" s="183"/>
    </row>
    <row r="890" spans="1:7" ht="24.75" customHeight="1">
      <c r="A890" s="151">
        <f t="shared" si="19"/>
        <v>137</v>
      </c>
      <c r="B890" s="71" t="s">
        <v>1335</v>
      </c>
      <c r="C890" s="88" t="s">
        <v>109</v>
      </c>
      <c r="D890" s="70">
        <v>171568.54</v>
      </c>
      <c r="E890" s="62">
        <v>71823.87</v>
      </c>
      <c r="F890" s="152">
        <v>28491</v>
      </c>
      <c r="G890" s="183"/>
    </row>
    <row r="891" spans="1:7" ht="20.25" customHeight="1">
      <c r="A891" s="151">
        <f t="shared" si="19"/>
        <v>138</v>
      </c>
      <c r="B891" s="71" t="s">
        <v>1336</v>
      </c>
      <c r="C891" s="88" t="s">
        <v>109</v>
      </c>
      <c r="D891" s="70">
        <v>10905.1</v>
      </c>
      <c r="E891" s="62">
        <v>4101.23</v>
      </c>
      <c r="F891" s="152">
        <v>30317</v>
      </c>
      <c r="G891" s="183"/>
    </row>
    <row r="892" spans="1:7" ht="35.25" customHeight="1">
      <c r="A892" s="151">
        <f t="shared" si="19"/>
        <v>139</v>
      </c>
      <c r="B892" s="71" t="s">
        <v>1128</v>
      </c>
      <c r="C892" s="88" t="s">
        <v>1127</v>
      </c>
      <c r="D892" s="70">
        <v>6414.93</v>
      </c>
      <c r="E892" s="62">
        <v>2433.32</v>
      </c>
      <c r="F892" s="152">
        <v>30317</v>
      </c>
      <c r="G892" s="183"/>
    </row>
    <row r="893" spans="1:7" ht="24.75" customHeight="1">
      <c r="A893" s="151">
        <f t="shared" si="19"/>
        <v>140</v>
      </c>
      <c r="B893" s="71" t="s">
        <v>1337</v>
      </c>
      <c r="C893" s="88" t="s">
        <v>109</v>
      </c>
      <c r="D893" s="70">
        <v>140632.86</v>
      </c>
      <c r="E893" s="62">
        <v>60371.64</v>
      </c>
      <c r="F893" s="152">
        <v>36312</v>
      </c>
      <c r="G893" s="183">
        <v>71.6</v>
      </c>
    </row>
    <row r="894" spans="1:7" ht="17.25" customHeight="1">
      <c r="A894" s="151">
        <f t="shared" si="19"/>
        <v>141</v>
      </c>
      <c r="B894" s="71" t="s">
        <v>1338</v>
      </c>
      <c r="C894" s="88" t="s">
        <v>109</v>
      </c>
      <c r="D894" s="70">
        <v>852667.88</v>
      </c>
      <c r="E894" s="62">
        <v>403706.46</v>
      </c>
      <c r="F894" s="152">
        <v>28491</v>
      </c>
      <c r="G894" s="183">
        <v>1433.5</v>
      </c>
    </row>
    <row r="895" spans="1:7" ht="33" customHeight="1">
      <c r="A895" s="151">
        <f t="shared" si="19"/>
        <v>142</v>
      </c>
      <c r="B895" s="71" t="s">
        <v>110</v>
      </c>
      <c r="C895" s="88" t="s">
        <v>111</v>
      </c>
      <c r="D895" s="70">
        <v>24998.4</v>
      </c>
      <c r="E895" s="62">
        <v>9401.4</v>
      </c>
      <c r="F895" s="152">
        <v>29952</v>
      </c>
      <c r="G895" s="183"/>
    </row>
    <row r="896" spans="1:7" ht="33.75" customHeight="1">
      <c r="A896" s="151">
        <f t="shared" si="19"/>
        <v>143</v>
      </c>
      <c r="B896" s="71" t="s">
        <v>112</v>
      </c>
      <c r="C896" s="88" t="s">
        <v>113</v>
      </c>
      <c r="D896" s="70">
        <v>8853.6</v>
      </c>
      <c r="E896" s="62">
        <v>3329.25</v>
      </c>
      <c r="F896" s="152">
        <v>29952</v>
      </c>
      <c r="G896" s="183"/>
    </row>
    <row r="897" spans="1:7" ht="37.5">
      <c r="A897" s="151">
        <f t="shared" si="19"/>
        <v>144</v>
      </c>
      <c r="B897" s="71" t="s">
        <v>114</v>
      </c>
      <c r="C897" s="88" t="s">
        <v>115</v>
      </c>
      <c r="D897" s="70">
        <v>1538.57</v>
      </c>
      <c r="E897" s="62">
        <v>1097.46</v>
      </c>
      <c r="F897" s="152">
        <v>29952</v>
      </c>
      <c r="G897" s="183"/>
    </row>
    <row r="898" spans="1:7" ht="37.5">
      <c r="A898" s="151">
        <f t="shared" si="19"/>
        <v>145</v>
      </c>
      <c r="B898" s="71" t="s">
        <v>116</v>
      </c>
      <c r="C898" s="88" t="s">
        <v>117</v>
      </c>
      <c r="D898" s="70">
        <v>153353.94</v>
      </c>
      <c r="E898" s="62">
        <v>90535.78</v>
      </c>
      <c r="F898" s="152">
        <v>29952</v>
      </c>
      <c r="G898" s="183"/>
    </row>
    <row r="899" spans="1:7" ht="36" customHeight="1">
      <c r="A899" s="151">
        <f t="shared" si="19"/>
        <v>146</v>
      </c>
      <c r="B899" s="71" t="s">
        <v>118</v>
      </c>
      <c r="C899" s="88" t="s">
        <v>119</v>
      </c>
      <c r="D899" s="70">
        <v>2812.32</v>
      </c>
      <c r="E899" s="62">
        <v>1057.49</v>
      </c>
      <c r="F899" s="152">
        <v>29952</v>
      </c>
      <c r="G899" s="183"/>
    </row>
    <row r="900" spans="1:7" ht="37.5">
      <c r="A900" s="151">
        <f t="shared" si="19"/>
        <v>147</v>
      </c>
      <c r="B900" s="71" t="s">
        <v>120</v>
      </c>
      <c r="C900" s="88" t="s">
        <v>121</v>
      </c>
      <c r="D900" s="70">
        <v>3593.52</v>
      </c>
      <c r="E900" s="62">
        <v>1351.75</v>
      </c>
      <c r="F900" s="152">
        <v>29952</v>
      </c>
      <c r="G900" s="183"/>
    </row>
    <row r="901" spans="1:7" ht="34.5" customHeight="1">
      <c r="A901" s="151">
        <f t="shared" si="19"/>
        <v>148</v>
      </c>
      <c r="B901" s="71" t="s">
        <v>122</v>
      </c>
      <c r="C901" s="88" t="s">
        <v>123</v>
      </c>
      <c r="D901" s="70">
        <v>2343.6</v>
      </c>
      <c r="E901" s="62">
        <v>881.36</v>
      </c>
      <c r="F901" s="152">
        <v>29952</v>
      </c>
      <c r="G901" s="183"/>
    </row>
    <row r="902" spans="1:7" ht="56.25">
      <c r="A902" s="151">
        <f t="shared" si="19"/>
        <v>149</v>
      </c>
      <c r="B902" s="71" t="s">
        <v>1339</v>
      </c>
      <c r="C902" s="88" t="s">
        <v>1129</v>
      </c>
      <c r="D902" s="70">
        <v>99844.58</v>
      </c>
      <c r="E902" s="70">
        <v>54420.27</v>
      </c>
      <c r="F902" s="152">
        <v>29952</v>
      </c>
      <c r="G902" s="183">
        <v>446.9</v>
      </c>
    </row>
    <row r="903" spans="1:7" ht="18.75">
      <c r="A903" s="151">
        <f t="shared" si="19"/>
        <v>150</v>
      </c>
      <c r="B903" s="71" t="s">
        <v>1286</v>
      </c>
      <c r="C903" s="88" t="s">
        <v>1129</v>
      </c>
      <c r="D903" s="70">
        <v>10953.73</v>
      </c>
      <c r="E903" s="62">
        <v>3919.04</v>
      </c>
      <c r="F903" s="152">
        <v>35796</v>
      </c>
      <c r="G903" s="183"/>
    </row>
    <row r="904" spans="1:7" ht="37.5">
      <c r="A904" s="151">
        <f t="shared" si="19"/>
        <v>151</v>
      </c>
      <c r="B904" s="71" t="s">
        <v>1130</v>
      </c>
      <c r="C904" s="88" t="s">
        <v>1129</v>
      </c>
      <c r="D904" s="70">
        <v>21242.89</v>
      </c>
      <c r="E904" s="62">
        <v>9937.04</v>
      </c>
      <c r="F904" s="152">
        <v>29952</v>
      </c>
      <c r="G904" s="183"/>
    </row>
    <row r="905" spans="1:7" ht="18" customHeight="1">
      <c r="A905" s="151">
        <f t="shared" si="19"/>
        <v>152</v>
      </c>
      <c r="B905" s="71" t="s">
        <v>124</v>
      </c>
      <c r="C905" s="88" t="s">
        <v>125</v>
      </c>
      <c r="D905" s="70">
        <v>3375.14</v>
      </c>
      <c r="E905" s="62">
        <v>1269.55</v>
      </c>
      <c r="F905" s="152">
        <v>35065</v>
      </c>
      <c r="G905" s="183"/>
    </row>
    <row r="906" spans="1:7" ht="37.5" customHeight="1">
      <c r="A906" s="151">
        <f t="shared" si="19"/>
        <v>153</v>
      </c>
      <c r="B906" s="71" t="s">
        <v>126</v>
      </c>
      <c r="C906" s="88" t="s">
        <v>127</v>
      </c>
      <c r="D906" s="70">
        <v>33641.87</v>
      </c>
      <c r="E906" s="62">
        <v>12773.15</v>
      </c>
      <c r="F906" s="152">
        <v>29952</v>
      </c>
      <c r="G906" s="183"/>
    </row>
    <row r="907" spans="1:7" ht="36" customHeight="1">
      <c r="A907" s="151">
        <f t="shared" si="19"/>
        <v>154</v>
      </c>
      <c r="B907" s="71" t="s">
        <v>1340</v>
      </c>
      <c r="C907" s="88" t="s">
        <v>42</v>
      </c>
      <c r="D907" s="70">
        <v>460.56</v>
      </c>
      <c r="E907" s="62">
        <v>173.74</v>
      </c>
      <c r="F907" s="152">
        <v>35796</v>
      </c>
      <c r="G907" s="183"/>
    </row>
    <row r="908" spans="1:7" ht="21" customHeight="1">
      <c r="A908" s="151">
        <f t="shared" si="19"/>
        <v>155</v>
      </c>
      <c r="B908" s="71" t="s">
        <v>128</v>
      </c>
      <c r="C908" s="88" t="s">
        <v>129</v>
      </c>
      <c r="D908" s="70">
        <v>8731.09</v>
      </c>
      <c r="E908" s="62">
        <v>4736.19</v>
      </c>
      <c r="F908" s="152">
        <v>35796</v>
      </c>
      <c r="G908" s="183"/>
    </row>
    <row r="909" spans="1:7" ht="18.75" customHeight="1">
      <c r="A909" s="151">
        <f t="shared" si="19"/>
        <v>156</v>
      </c>
      <c r="B909" s="71" t="s">
        <v>1341</v>
      </c>
      <c r="C909" s="88" t="s">
        <v>1342</v>
      </c>
      <c r="D909" s="70">
        <v>17499.74</v>
      </c>
      <c r="E909" s="62">
        <v>8442.55</v>
      </c>
      <c r="F909" s="152">
        <v>28126</v>
      </c>
      <c r="G909" s="183">
        <v>74.1</v>
      </c>
    </row>
    <row r="910" spans="1:7" ht="36" customHeight="1">
      <c r="A910" s="151">
        <f t="shared" si="19"/>
        <v>157</v>
      </c>
      <c r="B910" s="71" t="s">
        <v>136</v>
      </c>
      <c r="C910" s="88" t="s">
        <v>137</v>
      </c>
      <c r="D910" s="70">
        <v>12952.66</v>
      </c>
      <c r="E910" s="62">
        <v>5261.2</v>
      </c>
      <c r="F910" s="152">
        <v>28126</v>
      </c>
      <c r="G910" s="183"/>
    </row>
    <row r="911" spans="1:7" ht="35.25" customHeight="1">
      <c r="A911" s="151">
        <f t="shared" si="19"/>
        <v>158</v>
      </c>
      <c r="B911" s="71" t="s">
        <v>138</v>
      </c>
      <c r="C911" s="88" t="s">
        <v>139</v>
      </c>
      <c r="D911" s="70">
        <v>25373.82</v>
      </c>
      <c r="E911" s="62">
        <v>9540.17</v>
      </c>
      <c r="F911" s="152">
        <v>28126</v>
      </c>
      <c r="G911" s="183"/>
    </row>
    <row r="912" spans="1:7" ht="36.75" customHeight="1">
      <c r="A912" s="151">
        <f t="shared" si="19"/>
        <v>159</v>
      </c>
      <c r="B912" s="71" t="s">
        <v>1624</v>
      </c>
      <c r="C912" s="88" t="s">
        <v>140</v>
      </c>
      <c r="D912" s="70">
        <v>8715.87</v>
      </c>
      <c r="E912" s="62">
        <v>3276.91</v>
      </c>
      <c r="F912" s="152">
        <v>28491</v>
      </c>
      <c r="G912" s="183"/>
    </row>
    <row r="913" spans="1:7" ht="36.75" customHeight="1">
      <c r="A913" s="151">
        <f t="shared" si="19"/>
        <v>160</v>
      </c>
      <c r="B913" s="71" t="s">
        <v>141</v>
      </c>
      <c r="C913" s="88" t="s">
        <v>142</v>
      </c>
      <c r="D913" s="70">
        <v>29014.2</v>
      </c>
      <c r="E913" s="62">
        <v>18030.02</v>
      </c>
      <c r="F913" s="152">
        <v>29952</v>
      </c>
      <c r="G913" s="183"/>
    </row>
    <row r="914" spans="1:7" ht="29.25" customHeight="1">
      <c r="A914" s="151">
        <f t="shared" si="19"/>
        <v>161</v>
      </c>
      <c r="B914" s="71" t="s">
        <v>1343</v>
      </c>
      <c r="C914" s="88" t="s">
        <v>143</v>
      </c>
      <c r="D914" s="70">
        <v>46633.75</v>
      </c>
      <c r="E914" s="62">
        <v>22175.47</v>
      </c>
      <c r="F914" s="152">
        <v>35796</v>
      </c>
      <c r="G914" s="183"/>
    </row>
    <row r="915" spans="1:7" ht="33" customHeight="1">
      <c r="A915" s="151">
        <f t="shared" si="19"/>
        <v>162</v>
      </c>
      <c r="B915" s="71" t="s">
        <v>144</v>
      </c>
      <c r="C915" s="88" t="s">
        <v>145</v>
      </c>
      <c r="D915" s="70">
        <v>31341.85</v>
      </c>
      <c r="E915" s="62">
        <v>14436.51</v>
      </c>
      <c r="F915" s="152">
        <v>27760</v>
      </c>
      <c r="G915" s="183"/>
    </row>
    <row r="916" spans="1:7" ht="33" customHeight="1">
      <c r="A916" s="151">
        <f t="shared" si="19"/>
        <v>163</v>
      </c>
      <c r="B916" s="71" t="s">
        <v>1344</v>
      </c>
      <c r="C916" s="88" t="s">
        <v>1345</v>
      </c>
      <c r="D916" s="70">
        <v>5913.98</v>
      </c>
      <c r="E916" s="62">
        <v>2818.51</v>
      </c>
      <c r="F916" s="152">
        <v>29587</v>
      </c>
      <c r="G916" s="183">
        <v>140.1</v>
      </c>
    </row>
    <row r="917" spans="1:7" ht="34.5" customHeight="1">
      <c r="A917" s="151">
        <f t="shared" si="19"/>
        <v>164</v>
      </c>
      <c r="B917" s="71" t="s">
        <v>1346</v>
      </c>
      <c r="C917" s="88" t="s">
        <v>146</v>
      </c>
      <c r="D917" s="70">
        <v>575.3</v>
      </c>
      <c r="E917" s="62">
        <v>205.93</v>
      </c>
      <c r="F917" s="152">
        <v>29587</v>
      </c>
      <c r="G917" s="183"/>
    </row>
    <row r="918" spans="1:7" ht="30.75" customHeight="1">
      <c r="A918" s="151">
        <f t="shared" si="19"/>
        <v>165</v>
      </c>
      <c r="B918" s="71" t="s">
        <v>1286</v>
      </c>
      <c r="C918" s="88" t="s">
        <v>146</v>
      </c>
      <c r="D918" s="70">
        <v>1988.17</v>
      </c>
      <c r="E918" s="62">
        <v>711.61</v>
      </c>
      <c r="F918" s="152">
        <v>35431</v>
      </c>
      <c r="G918" s="183"/>
    </row>
    <row r="919" spans="1:7" ht="36" customHeight="1">
      <c r="A919" s="151">
        <f t="shared" si="19"/>
        <v>166</v>
      </c>
      <c r="B919" s="71" t="s">
        <v>147</v>
      </c>
      <c r="C919" s="88" t="s">
        <v>148</v>
      </c>
      <c r="D919" s="70">
        <v>1332.74</v>
      </c>
      <c r="E919" s="62">
        <v>501.31</v>
      </c>
      <c r="F919" s="152">
        <v>29587</v>
      </c>
      <c r="G919" s="183"/>
    </row>
    <row r="920" spans="1:7" ht="39.75" customHeight="1">
      <c r="A920" s="151">
        <f t="shared" si="19"/>
        <v>167</v>
      </c>
      <c r="B920" s="71" t="s">
        <v>149</v>
      </c>
      <c r="C920" s="88" t="s">
        <v>150</v>
      </c>
      <c r="D920" s="70">
        <v>75.31</v>
      </c>
      <c r="E920" s="62">
        <v>28</v>
      </c>
      <c r="F920" s="152">
        <v>29587</v>
      </c>
      <c r="G920" s="183"/>
    </row>
    <row r="921" spans="1:7" ht="34.5" customHeight="1">
      <c r="A921" s="151">
        <f t="shared" si="19"/>
        <v>168</v>
      </c>
      <c r="B921" s="71" t="s">
        <v>151</v>
      </c>
      <c r="C921" s="88" t="s">
        <v>152</v>
      </c>
      <c r="D921" s="70">
        <v>105.09</v>
      </c>
      <c r="E921" s="62">
        <v>39.27</v>
      </c>
      <c r="F921" s="152">
        <v>29587</v>
      </c>
      <c r="G921" s="183"/>
    </row>
    <row r="922" spans="1:7" ht="25.5" customHeight="1">
      <c r="A922" s="151">
        <f t="shared" si="19"/>
        <v>169</v>
      </c>
      <c r="B922" s="71" t="s">
        <v>1347</v>
      </c>
      <c r="C922" s="88" t="s">
        <v>1131</v>
      </c>
      <c r="D922" s="70">
        <v>840006.37</v>
      </c>
      <c r="E922" s="62">
        <v>380753.91</v>
      </c>
      <c r="F922" s="152">
        <v>35796</v>
      </c>
      <c r="G922" s="183">
        <v>492.1</v>
      </c>
    </row>
    <row r="923" spans="1:7" ht="26.25" customHeight="1">
      <c r="A923" s="151">
        <f t="shared" si="19"/>
        <v>170</v>
      </c>
      <c r="B923" s="71" t="s">
        <v>1204</v>
      </c>
      <c r="C923" s="88" t="s">
        <v>1131</v>
      </c>
      <c r="D923" s="70">
        <v>31307.17</v>
      </c>
      <c r="E923" s="62">
        <v>12025.93</v>
      </c>
      <c r="F923" s="152">
        <v>35796</v>
      </c>
      <c r="G923" s="183"/>
    </row>
    <row r="924" spans="1:7" ht="38.25" customHeight="1">
      <c r="A924" s="151">
        <f t="shared" si="19"/>
        <v>171</v>
      </c>
      <c r="B924" s="71" t="s">
        <v>153</v>
      </c>
      <c r="C924" s="88" t="s">
        <v>154</v>
      </c>
      <c r="D924" s="70">
        <v>43096.49</v>
      </c>
      <c r="E924" s="62">
        <v>21143.88</v>
      </c>
      <c r="F924" s="152">
        <v>36465</v>
      </c>
      <c r="G924" s="183"/>
    </row>
    <row r="925" spans="1:7" ht="25.5" customHeight="1">
      <c r="A925" s="151">
        <f t="shared" si="19"/>
        <v>172</v>
      </c>
      <c r="B925" s="71" t="s">
        <v>1204</v>
      </c>
      <c r="C925" s="88" t="s">
        <v>1132</v>
      </c>
      <c r="D925" s="70">
        <v>93990.96</v>
      </c>
      <c r="E925" s="62">
        <v>35748.55</v>
      </c>
      <c r="F925" s="152">
        <v>29221</v>
      </c>
      <c r="G925" s="183"/>
    </row>
    <row r="926" spans="1:7" ht="37.5" customHeight="1">
      <c r="A926" s="151">
        <f t="shared" si="19"/>
        <v>173</v>
      </c>
      <c r="B926" s="71" t="s">
        <v>1348</v>
      </c>
      <c r="C926" s="88" t="s">
        <v>1132</v>
      </c>
      <c r="D926" s="70">
        <v>870678.23</v>
      </c>
      <c r="E926" s="62">
        <v>398389.26</v>
      </c>
      <c r="F926" s="152">
        <v>29221</v>
      </c>
      <c r="G926" s="183">
        <v>1096.1</v>
      </c>
    </row>
    <row r="927" spans="1:7" ht="24.75" customHeight="1">
      <c r="A927" s="151">
        <f t="shared" si="19"/>
        <v>174</v>
      </c>
      <c r="B927" s="71" t="s">
        <v>811</v>
      </c>
      <c r="C927" s="88" t="s">
        <v>1132</v>
      </c>
      <c r="D927" s="70">
        <v>1012.54</v>
      </c>
      <c r="E927" s="62">
        <v>362.17</v>
      </c>
      <c r="F927" s="152">
        <v>29952</v>
      </c>
      <c r="G927" s="183"/>
    </row>
    <row r="928" spans="1:7" ht="36" customHeight="1">
      <c r="A928" s="151">
        <f t="shared" si="19"/>
        <v>175</v>
      </c>
      <c r="B928" s="71" t="s">
        <v>155</v>
      </c>
      <c r="C928" s="88" t="s">
        <v>156</v>
      </c>
      <c r="D928" s="70">
        <v>72212.26</v>
      </c>
      <c r="E928" s="62">
        <v>30353.19</v>
      </c>
      <c r="F928" s="152">
        <v>26665</v>
      </c>
      <c r="G928" s="183"/>
    </row>
    <row r="929" spans="1:7" ht="37.5" customHeight="1">
      <c r="A929" s="151">
        <f t="shared" si="19"/>
        <v>176</v>
      </c>
      <c r="B929" s="71" t="s">
        <v>157</v>
      </c>
      <c r="C929" s="88" t="s">
        <v>158</v>
      </c>
      <c r="D929" s="70">
        <v>90226.12</v>
      </c>
      <c r="E929" s="62">
        <v>46830.79</v>
      </c>
      <c r="F929" s="152">
        <v>27760</v>
      </c>
      <c r="G929" s="183"/>
    </row>
    <row r="930" spans="1:7" ht="36.75" customHeight="1">
      <c r="A930" s="151">
        <f t="shared" si="19"/>
        <v>177</v>
      </c>
      <c r="B930" s="71" t="s">
        <v>1349</v>
      </c>
      <c r="C930" s="88" t="s">
        <v>42</v>
      </c>
      <c r="D930" s="70">
        <v>12389.6</v>
      </c>
      <c r="E930" s="62">
        <v>5740.52</v>
      </c>
      <c r="F930" s="152">
        <v>28126</v>
      </c>
      <c r="G930" s="183"/>
    </row>
    <row r="931" spans="1:7" ht="40.5" customHeight="1">
      <c r="A931" s="151">
        <f t="shared" si="19"/>
        <v>178</v>
      </c>
      <c r="B931" s="71" t="s">
        <v>1350</v>
      </c>
      <c r="C931" s="88" t="s">
        <v>42</v>
      </c>
      <c r="D931" s="70">
        <v>9589.66</v>
      </c>
      <c r="E931" s="62">
        <v>3679.56</v>
      </c>
      <c r="F931" s="152">
        <v>29587</v>
      </c>
      <c r="G931" s="183"/>
    </row>
    <row r="932" spans="1:7" ht="36.75" customHeight="1">
      <c r="A932" s="151">
        <f t="shared" si="19"/>
        <v>179</v>
      </c>
      <c r="B932" s="71" t="s">
        <v>159</v>
      </c>
      <c r="C932" s="88" t="s">
        <v>42</v>
      </c>
      <c r="D932" s="70">
        <v>71737.69</v>
      </c>
      <c r="E932" s="62">
        <v>40110.55</v>
      </c>
      <c r="F932" s="152">
        <v>28126</v>
      </c>
      <c r="G932" s="183"/>
    </row>
    <row r="933" spans="1:7" ht="40.5" customHeight="1">
      <c r="A933" s="151">
        <f t="shared" si="19"/>
        <v>180</v>
      </c>
      <c r="B933" s="71" t="s">
        <v>160</v>
      </c>
      <c r="C933" s="88" t="s">
        <v>161</v>
      </c>
      <c r="D933" s="70">
        <v>3258.41</v>
      </c>
      <c r="E933" s="62">
        <v>1194.35</v>
      </c>
      <c r="F933" s="152">
        <v>27030</v>
      </c>
      <c r="G933" s="183"/>
    </row>
    <row r="934" spans="1:7" ht="39.75" customHeight="1">
      <c r="A934" s="151">
        <f t="shared" si="19"/>
        <v>181</v>
      </c>
      <c r="B934" s="71" t="s">
        <v>1351</v>
      </c>
      <c r="C934" s="88" t="s">
        <v>512</v>
      </c>
      <c r="D934" s="70">
        <v>46012.95</v>
      </c>
      <c r="E934" s="62">
        <v>21982.31</v>
      </c>
      <c r="F934" s="152">
        <v>29587</v>
      </c>
      <c r="G934" s="183"/>
    </row>
    <row r="935" spans="1:7" ht="35.25" customHeight="1">
      <c r="A935" s="151">
        <f t="shared" si="19"/>
        <v>182</v>
      </c>
      <c r="B935" s="71" t="s">
        <v>162</v>
      </c>
      <c r="C935" s="88" t="s">
        <v>512</v>
      </c>
      <c r="D935" s="70">
        <v>18609.47</v>
      </c>
      <c r="E935" s="62">
        <v>9527.15</v>
      </c>
      <c r="F935" s="152">
        <v>30682</v>
      </c>
      <c r="G935" s="183"/>
    </row>
    <row r="936" spans="1:7" ht="36" customHeight="1">
      <c r="A936" s="151">
        <f t="shared" si="19"/>
        <v>183</v>
      </c>
      <c r="B936" s="71" t="s">
        <v>1352</v>
      </c>
      <c r="C936" s="88" t="s">
        <v>512</v>
      </c>
      <c r="D936" s="70">
        <v>40728.74</v>
      </c>
      <c r="E936" s="62">
        <v>16573.75</v>
      </c>
      <c r="F936" s="152">
        <v>26665</v>
      </c>
      <c r="G936" s="183"/>
    </row>
    <row r="937" spans="1:7" ht="39" customHeight="1">
      <c r="A937" s="151">
        <f t="shared" si="19"/>
        <v>184</v>
      </c>
      <c r="B937" s="71" t="s">
        <v>1353</v>
      </c>
      <c r="C937" s="88" t="s">
        <v>512</v>
      </c>
      <c r="D937" s="70">
        <v>61162.66</v>
      </c>
      <c r="E937" s="62">
        <v>33184.14</v>
      </c>
      <c r="F937" s="152">
        <v>26665</v>
      </c>
      <c r="G937" s="183"/>
    </row>
    <row r="938" spans="1:7" ht="29.25" customHeight="1">
      <c r="A938" s="151">
        <f t="shared" si="19"/>
        <v>185</v>
      </c>
      <c r="B938" s="71" t="s">
        <v>1354</v>
      </c>
      <c r="C938" s="88" t="s">
        <v>512</v>
      </c>
      <c r="D938" s="70">
        <v>92704.11</v>
      </c>
      <c r="E938" s="62">
        <v>41779.06</v>
      </c>
      <c r="F938" s="152">
        <v>26665</v>
      </c>
      <c r="G938" s="183"/>
    </row>
    <row r="939" spans="1:7" ht="33.75" customHeight="1">
      <c r="A939" s="151">
        <f t="shared" si="19"/>
        <v>186</v>
      </c>
      <c r="B939" s="71" t="s">
        <v>163</v>
      </c>
      <c r="C939" s="88" t="s">
        <v>512</v>
      </c>
      <c r="D939" s="70">
        <v>7453.14</v>
      </c>
      <c r="E939" s="62">
        <v>3224.3</v>
      </c>
      <c r="F939" s="152">
        <v>37956</v>
      </c>
      <c r="G939" s="183"/>
    </row>
    <row r="940" spans="1:7" ht="37.5" customHeight="1">
      <c r="A940" s="151">
        <f t="shared" si="19"/>
        <v>187</v>
      </c>
      <c r="B940" s="71" t="s">
        <v>1355</v>
      </c>
      <c r="C940" s="88" t="s">
        <v>1356</v>
      </c>
      <c r="D940" s="70">
        <v>207536.49</v>
      </c>
      <c r="E940" s="62">
        <v>99688.34</v>
      </c>
      <c r="F940" s="152">
        <v>29221</v>
      </c>
      <c r="G940" s="183">
        <v>348.2</v>
      </c>
    </row>
    <row r="941" spans="1:7" ht="35.25" customHeight="1">
      <c r="A941" s="151">
        <f t="shared" si="19"/>
        <v>188</v>
      </c>
      <c r="B941" s="71" t="s">
        <v>1357</v>
      </c>
      <c r="C941" s="88" t="s">
        <v>512</v>
      </c>
      <c r="D941" s="70">
        <v>149865.52</v>
      </c>
      <c r="E941" s="62">
        <v>90981.99</v>
      </c>
      <c r="F941" s="152">
        <v>28126</v>
      </c>
      <c r="G941" s="183"/>
    </row>
    <row r="942" spans="1:7" ht="37.5" customHeight="1">
      <c r="A942" s="151">
        <f t="shared" si="19"/>
        <v>189</v>
      </c>
      <c r="B942" s="71" t="s">
        <v>164</v>
      </c>
      <c r="C942" s="88" t="s">
        <v>512</v>
      </c>
      <c r="D942" s="70">
        <v>17461.15</v>
      </c>
      <c r="E942" s="62">
        <v>6919.12</v>
      </c>
      <c r="F942" s="152">
        <v>26665</v>
      </c>
      <c r="G942" s="183"/>
    </row>
    <row r="943" spans="1:7" ht="42.75" customHeight="1">
      <c r="A943" s="151">
        <f t="shared" si="19"/>
        <v>190</v>
      </c>
      <c r="B943" s="71" t="s">
        <v>165</v>
      </c>
      <c r="C943" s="88" t="s">
        <v>1358</v>
      </c>
      <c r="D943" s="70">
        <v>30052.91</v>
      </c>
      <c r="E943" s="62">
        <v>14283.74</v>
      </c>
      <c r="F943" s="152">
        <v>35431</v>
      </c>
      <c r="G943" s="183"/>
    </row>
    <row r="944" spans="1:7" ht="34.5" customHeight="1">
      <c r="A944" s="151">
        <f t="shared" si="19"/>
        <v>191</v>
      </c>
      <c r="B944" s="71" t="s">
        <v>166</v>
      </c>
      <c r="C944" s="88" t="s">
        <v>168</v>
      </c>
      <c r="D944" s="70">
        <v>16505.24</v>
      </c>
      <c r="E944" s="62">
        <v>9820.73</v>
      </c>
      <c r="F944" s="152">
        <v>35431</v>
      </c>
      <c r="G944" s="183"/>
    </row>
    <row r="945" spans="1:7" ht="27.75" customHeight="1">
      <c r="A945" s="151">
        <f t="shared" si="19"/>
        <v>192</v>
      </c>
      <c r="B945" s="71" t="s">
        <v>169</v>
      </c>
      <c r="C945" s="88" t="s">
        <v>170</v>
      </c>
      <c r="D945" s="70">
        <v>47896.04</v>
      </c>
      <c r="E945" s="62">
        <v>23308.37</v>
      </c>
      <c r="F945" s="152">
        <v>35431</v>
      </c>
      <c r="G945" s="183"/>
    </row>
    <row r="946" spans="1:7" ht="36.75" customHeight="1">
      <c r="A946" s="151">
        <f t="shared" si="19"/>
        <v>193</v>
      </c>
      <c r="B946" s="71" t="s">
        <v>171</v>
      </c>
      <c r="C946" s="88" t="s">
        <v>172</v>
      </c>
      <c r="D946" s="70">
        <v>6888.83</v>
      </c>
      <c r="E946" s="62">
        <v>2695.82</v>
      </c>
      <c r="F946" s="152">
        <v>35431</v>
      </c>
      <c r="G946" s="183"/>
    </row>
    <row r="947" spans="1:7" ht="36" customHeight="1">
      <c r="A947" s="151">
        <f t="shared" si="19"/>
        <v>194</v>
      </c>
      <c r="B947" s="71" t="s">
        <v>1359</v>
      </c>
      <c r="C947" s="88" t="s">
        <v>1203</v>
      </c>
      <c r="D947" s="70">
        <v>6153.84</v>
      </c>
      <c r="E947" s="62">
        <v>2328.04</v>
      </c>
      <c r="F947" s="152">
        <v>35431</v>
      </c>
      <c r="G947" s="183"/>
    </row>
    <row r="948" spans="1:7" ht="40.5" customHeight="1">
      <c r="A948" s="151">
        <f t="shared" si="19"/>
        <v>195</v>
      </c>
      <c r="B948" s="71" t="s">
        <v>1360</v>
      </c>
      <c r="C948" s="88" t="s">
        <v>172</v>
      </c>
      <c r="D948" s="70">
        <v>27169.75</v>
      </c>
      <c r="E948" s="62">
        <v>12115.04</v>
      </c>
      <c r="F948" s="152">
        <v>35431</v>
      </c>
      <c r="G948" s="183"/>
    </row>
    <row r="949" spans="1:7" ht="42.75" customHeight="1">
      <c r="A949" s="151">
        <f aca="true" t="shared" si="20" ref="A949:A1012">A948+1</f>
        <v>196</v>
      </c>
      <c r="B949" s="71" t="s">
        <v>1361</v>
      </c>
      <c r="C949" s="88" t="s">
        <v>172</v>
      </c>
      <c r="D949" s="70">
        <v>10589.38</v>
      </c>
      <c r="E949" s="62">
        <v>4027.38</v>
      </c>
      <c r="F949" s="152">
        <v>35431</v>
      </c>
      <c r="G949" s="183"/>
    </row>
    <row r="950" spans="1:7" ht="35.25" customHeight="1">
      <c r="A950" s="151">
        <f t="shared" si="20"/>
        <v>197</v>
      </c>
      <c r="B950" s="71" t="s">
        <v>173</v>
      </c>
      <c r="C950" s="88" t="s">
        <v>174</v>
      </c>
      <c r="D950" s="70">
        <v>10274.45</v>
      </c>
      <c r="E950" s="62">
        <v>4010.26</v>
      </c>
      <c r="F950" s="152">
        <v>35431</v>
      </c>
      <c r="G950" s="183"/>
    </row>
    <row r="951" spans="1:7" ht="33.75" customHeight="1">
      <c r="A951" s="151">
        <f t="shared" si="20"/>
        <v>198</v>
      </c>
      <c r="B951" s="71" t="s">
        <v>175</v>
      </c>
      <c r="C951" s="88" t="s">
        <v>176</v>
      </c>
      <c r="D951" s="70">
        <v>9886.57</v>
      </c>
      <c r="E951" s="62">
        <v>4182.02</v>
      </c>
      <c r="F951" s="152">
        <v>35431</v>
      </c>
      <c r="G951" s="183"/>
    </row>
    <row r="952" spans="1:7" ht="33.75" customHeight="1">
      <c r="A952" s="151">
        <f t="shared" si="20"/>
        <v>199</v>
      </c>
      <c r="B952" s="71" t="s">
        <v>1362</v>
      </c>
      <c r="C952" s="88" t="s">
        <v>1363</v>
      </c>
      <c r="D952" s="70">
        <v>101658.81</v>
      </c>
      <c r="E952" s="62">
        <v>48819.86</v>
      </c>
      <c r="F952" s="152">
        <v>29952</v>
      </c>
      <c r="G952" s="183">
        <v>250.4</v>
      </c>
    </row>
    <row r="953" spans="1:7" ht="27" customHeight="1">
      <c r="A953" s="151">
        <f t="shared" si="20"/>
        <v>200</v>
      </c>
      <c r="B953" s="71" t="s">
        <v>1364</v>
      </c>
      <c r="C953" s="88" t="s">
        <v>1365</v>
      </c>
      <c r="D953" s="70">
        <v>141284.47</v>
      </c>
      <c r="E953" s="62">
        <v>88003.23</v>
      </c>
      <c r="F953" s="152">
        <v>29952</v>
      </c>
      <c r="G953" s="183"/>
    </row>
    <row r="954" spans="1:7" ht="18" customHeight="1">
      <c r="A954" s="151">
        <f t="shared" si="20"/>
        <v>201</v>
      </c>
      <c r="B954" s="71" t="s">
        <v>1366</v>
      </c>
      <c r="C954" s="88" t="s">
        <v>1202</v>
      </c>
      <c r="D954" s="70">
        <v>35146.12</v>
      </c>
      <c r="E954" s="62">
        <v>18167.07</v>
      </c>
      <c r="F954" s="152">
        <v>35431</v>
      </c>
      <c r="G954" s="183"/>
    </row>
    <row r="955" spans="1:7" ht="38.25" customHeight="1">
      <c r="A955" s="151">
        <f t="shared" si="20"/>
        <v>202</v>
      </c>
      <c r="B955" s="71" t="s">
        <v>1367</v>
      </c>
      <c r="C955" s="88" t="s">
        <v>178</v>
      </c>
      <c r="D955" s="70">
        <v>28713.24</v>
      </c>
      <c r="E955" s="62">
        <v>11355.5</v>
      </c>
      <c r="F955" s="152">
        <v>36161</v>
      </c>
      <c r="G955" s="183"/>
    </row>
    <row r="956" spans="1:7" ht="53.25" customHeight="1">
      <c r="A956" s="151">
        <f t="shared" si="20"/>
        <v>203</v>
      </c>
      <c r="B956" s="71" t="s">
        <v>1368</v>
      </c>
      <c r="C956" s="88" t="s">
        <v>172</v>
      </c>
      <c r="D956" s="70">
        <v>71344.37</v>
      </c>
      <c r="E956" s="62">
        <v>43028.94</v>
      </c>
      <c r="F956" s="152">
        <v>36161</v>
      </c>
      <c r="G956" s="183"/>
    </row>
    <row r="957" spans="1:7" ht="18.75" customHeight="1">
      <c r="A957" s="151">
        <f t="shared" si="20"/>
        <v>204</v>
      </c>
      <c r="B957" s="71" t="s">
        <v>179</v>
      </c>
      <c r="C957" s="88" t="s">
        <v>172</v>
      </c>
      <c r="D957" s="183">
        <v>5349.71</v>
      </c>
      <c r="E957" s="62">
        <v>2010.73</v>
      </c>
      <c r="F957" s="152">
        <v>36161</v>
      </c>
      <c r="G957" s="183"/>
    </row>
    <row r="958" spans="1:7" ht="34.5" customHeight="1">
      <c r="A958" s="151">
        <f t="shared" si="20"/>
        <v>205</v>
      </c>
      <c r="B958" s="71" t="s">
        <v>1369</v>
      </c>
      <c r="C958" s="88" t="s">
        <v>1370</v>
      </c>
      <c r="D958" s="70">
        <v>39558.74</v>
      </c>
      <c r="E958" s="62">
        <v>19456.23</v>
      </c>
      <c r="F958" s="152">
        <v>30317</v>
      </c>
      <c r="G958" s="183">
        <v>238.5</v>
      </c>
    </row>
    <row r="959" spans="1:7" ht="37.5" customHeight="1">
      <c r="A959" s="151">
        <f t="shared" si="20"/>
        <v>206</v>
      </c>
      <c r="B959" s="71" t="s">
        <v>181</v>
      </c>
      <c r="C959" s="88" t="s">
        <v>182</v>
      </c>
      <c r="D959" s="70">
        <v>1086.58</v>
      </c>
      <c r="E959" s="62">
        <v>408.5</v>
      </c>
      <c r="F959" s="152">
        <v>35431</v>
      </c>
      <c r="G959" s="183"/>
    </row>
    <row r="960" spans="1:7" ht="36" customHeight="1">
      <c r="A960" s="151">
        <f t="shared" si="20"/>
        <v>207</v>
      </c>
      <c r="B960" s="71" t="s">
        <v>183</v>
      </c>
      <c r="C960" s="88" t="s">
        <v>184</v>
      </c>
      <c r="D960" s="70">
        <v>24227.25</v>
      </c>
      <c r="E960" s="62">
        <v>9108.88</v>
      </c>
      <c r="F960" s="152">
        <v>35096</v>
      </c>
      <c r="G960" s="183"/>
    </row>
    <row r="961" spans="1:7" ht="18.75" customHeight="1">
      <c r="A961" s="151">
        <f t="shared" si="20"/>
        <v>208</v>
      </c>
      <c r="B961" s="71" t="s">
        <v>185</v>
      </c>
      <c r="C961" s="88" t="s">
        <v>186</v>
      </c>
      <c r="D961" s="70">
        <v>10252.71</v>
      </c>
      <c r="E961" s="62">
        <v>3855.14</v>
      </c>
      <c r="F961" s="152">
        <v>27030</v>
      </c>
      <c r="G961" s="183"/>
    </row>
    <row r="962" spans="1:7" ht="22.5" customHeight="1">
      <c r="A962" s="151">
        <f t="shared" si="20"/>
        <v>209</v>
      </c>
      <c r="B962" s="71" t="s">
        <v>1371</v>
      </c>
      <c r="C962" s="88" t="s">
        <v>180</v>
      </c>
      <c r="D962" s="70">
        <v>34562.1</v>
      </c>
      <c r="E962" s="62">
        <v>15114.19</v>
      </c>
      <c r="F962" s="152">
        <v>36678</v>
      </c>
      <c r="G962" s="183"/>
    </row>
    <row r="963" spans="1:7" ht="18" customHeight="1">
      <c r="A963" s="151">
        <f t="shared" si="20"/>
        <v>210</v>
      </c>
      <c r="B963" s="71" t="s">
        <v>1372</v>
      </c>
      <c r="C963" s="88" t="s">
        <v>187</v>
      </c>
      <c r="D963" s="70">
        <v>27804.05</v>
      </c>
      <c r="E963" s="62">
        <v>13413.01</v>
      </c>
      <c r="F963" s="152">
        <v>36678</v>
      </c>
      <c r="G963" s="183"/>
    </row>
    <row r="964" spans="1:7" ht="37.5" customHeight="1">
      <c r="A964" s="151">
        <f t="shared" si="20"/>
        <v>211</v>
      </c>
      <c r="B964" s="71" t="s">
        <v>188</v>
      </c>
      <c r="C964" s="88" t="s">
        <v>1133</v>
      </c>
      <c r="D964" s="70">
        <v>3537.66</v>
      </c>
      <c r="E964" s="62">
        <v>1330.31</v>
      </c>
      <c r="F964" s="152">
        <v>37865</v>
      </c>
      <c r="G964" s="183"/>
    </row>
    <row r="965" spans="1:7" ht="34.5" customHeight="1">
      <c r="A965" s="151">
        <f t="shared" si="20"/>
        <v>212</v>
      </c>
      <c r="B965" s="71" t="s">
        <v>1373</v>
      </c>
      <c r="C965" s="88" t="s">
        <v>189</v>
      </c>
      <c r="D965" s="70">
        <v>532347.52</v>
      </c>
      <c r="E965" s="62">
        <v>251779.96</v>
      </c>
      <c r="F965" s="152">
        <v>37620</v>
      </c>
      <c r="G965" s="183">
        <v>696.3</v>
      </c>
    </row>
    <row r="966" spans="1:7" ht="36.75" customHeight="1">
      <c r="A966" s="151">
        <f t="shared" si="20"/>
        <v>213</v>
      </c>
      <c r="B966" s="71" t="s">
        <v>614</v>
      </c>
      <c r="C966" s="88" t="s">
        <v>189</v>
      </c>
      <c r="D966" s="70">
        <v>16080.18</v>
      </c>
      <c r="E966" s="62">
        <v>6941.33</v>
      </c>
      <c r="F966" s="152">
        <v>29221</v>
      </c>
      <c r="G966" s="183"/>
    </row>
    <row r="967" spans="1:7" ht="35.25" customHeight="1">
      <c r="A967" s="151">
        <f t="shared" si="20"/>
        <v>214</v>
      </c>
      <c r="B967" s="71" t="s">
        <v>1374</v>
      </c>
      <c r="C967" s="88" t="s">
        <v>189</v>
      </c>
      <c r="D967" s="70">
        <v>30974.66</v>
      </c>
      <c r="E967" s="62">
        <v>13336.44</v>
      </c>
      <c r="F967" s="152">
        <v>29587</v>
      </c>
      <c r="G967" s="183"/>
    </row>
    <row r="968" spans="1:7" ht="36" customHeight="1">
      <c r="A968" s="151">
        <f t="shared" si="20"/>
        <v>215</v>
      </c>
      <c r="B968" s="71" t="s">
        <v>1375</v>
      </c>
      <c r="C968" s="88" t="s">
        <v>190</v>
      </c>
      <c r="D968" s="183">
        <v>169152.62</v>
      </c>
      <c r="E968" s="62">
        <v>87592.22</v>
      </c>
      <c r="F968" s="152">
        <v>29587</v>
      </c>
      <c r="G968" s="183"/>
    </row>
    <row r="969" spans="1:7" ht="36.75" customHeight="1">
      <c r="A969" s="151">
        <f t="shared" si="20"/>
        <v>216</v>
      </c>
      <c r="B969" s="71" t="s">
        <v>1376</v>
      </c>
      <c r="C969" s="88" t="s">
        <v>191</v>
      </c>
      <c r="D969" s="70">
        <v>171765.12</v>
      </c>
      <c r="E969" s="62">
        <v>82664.7</v>
      </c>
      <c r="F969" s="152">
        <v>29587</v>
      </c>
      <c r="G969" s="183"/>
    </row>
    <row r="970" spans="1:7" ht="35.25" customHeight="1">
      <c r="A970" s="151">
        <f t="shared" si="20"/>
        <v>217</v>
      </c>
      <c r="B970" s="71" t="s">
        <v>1377</v>
      </c>
      <c r="C970" s="88" t="s">
        <v>1134</v>
      </c>
      <c r="D970" s="70">
        <v>156923.14</v>
      </c>
      <c r="E970" s="62">
        <v>110786.91</v>
      </c>
      <c r="F970" s="152">
        <v>37165</v>
      </c>
      <c r="G970" s="183">
        <v>202.3</v>
      </c>
    </row>
    <row r="971" spans="1:7" ht="36.75" customHeight="1">
      <c r="A971" s="151">
        <f t="shared" si="20"/>
        <v>218</v>
      </c>
      <c r="B971" s="71" t="s">
        <v>1286</v>
      </c>
      <c r="C971" s="88" t="s">
        <v>1135</v>
      </c>
      <c r="D971" s="70">
        <v>8925.24</v>
      </c>
      <c r="E971" s="62">
        <v>3193.3</v>
      </c>
      <c r="F971" s="152">
        <v>37165</v>
      </c>
      <c r="G971" s="183"/>
    </row>
    <row r="972" spans="1:7" ht="36" customHeight="1">
      <c r="A972" s="151">
        <f t="shared" si="20"/>
        <v>219</v>
      </c>
      <c r="B972" s="71" t="s">
        <v>1136</v>
      </c>
      <c r="C972" s="88" t="s">
        <v>1137</v>
      </c>
      <c r="D972" s="70">
        <v>23369.81</v>
      </c>
      <c r="E972" s="62">
        <v>8994.11</v>
      </c>
      <c r="F972" s="152">
        <v>37165</v>
      </c>
      <c r="G972" s="183"/>
    </row>
    <row r="973" spans="1:7" ht="37.5" customHeight="1">
      <c r="A973" s="151">
        <f t="shared" si="20"/>
        <v>220</v>
      </c>
      <c r="B973" s="71" t="s">
        <v>1138</v>
      </c>
      <c r="C973" s="88" t="s">
        <v>1139</v>
      </c>
      <c r="D973" s="70">
        <v>6924.45</v>
      </c>
      <c r="E973" s="62">
        <v>3458.92</v>
      </c>
      <c r="F973" s="152">
        <v>37165</v>
      </c>
      <c r="G973" s="183"/>
    </row>
    <row r="974" spans="1:7" ht="37.5" customHeight="1">
      <c r="A974" s="151">
        <f t="shared" si="20"/>
        <v>221</v>
      </c>
      <c r="B974" s="71" t="s">
        <v>1140</v>
      </c>
      <c r="C974" s="88" t="s">
        <v>1141</v>
      </c>
      <c r="D974" s="70">
        <v>8051.35</v>
      </c>
      <c r="E974" s="62">
        <v>3913.47</v>
      </c>
      <c r="F974" s="152">
        <v>37165</v>
      </c>
      <c r="G974" s="183"/>
    </row>
    <row r="975" spans="1:7" ht="27.75" customHeight="1">
      <c r="A975" s="151">
        <f t="shared" si="20"/>
        <v>222</v>
      </c>
      <c r="B975" s="71" t="s">
        <v>1142</v>
      </c>
      <c r="C975" s="88" t="s">
        <v>1143</v>
      </c>
      <c r="D975" s="70">
        <v>29112.85</v>
      </c>
      <c r="E975" s="62">
        <v>14921.47</v>
      </c>
      <c r="F975" s="152">
        <v>37165</v>
      </c>
      <c r="G975" s="183"/>
    </row>
    <row r="976" spans="1:7" ht="36.75" customHeight="1">
      <c r="A976" s="151">
        <f t="shared" si="20"/>
        <v>223</v>
      </c>
      <c r="B976" s="71" t="s">
        <v>1144</v>
      </c>
      <c r="C976" s="88" t="s">
        <v>1145</v>
      </c>
      <c r="D976" s="70">
        <v>494.08</v>
      </c>
      <c r="E976" s="62">
        <v>186.08</v>
      </c>
      <c r="F976" s="152">
        <v>37165</v>
      </c>
      <c r="G976" s="183"/>
    </row>
    <row r="977" spans="1:7" ht="37.5" customHeight="1">
      <c r="A977" s="151">
        <f t="shared" si="20"/>
        <v>224</v>
      </c>
      <c r="B977" s="71" t="s">
        <v>1146</v>
      </c>
      <c r="C977" s="88" t="s">
        <v>1145</v>
      </c>
      <c r="D977" s="70">
        <v>6789.9</v>
      </c>
      <c r="E977" s="62">
        <v>2834.34</v>
      </c>
      <c r="F977" s="152">
        <v>37165</v>
      </c>
      <c r="G977" s="183"/>
    </row>
    <row r="978" spans="1:7" ht="33.75" customHeight="1">
      <c r="A978" s="151">
        <f t="shared" si="20"/>
        <v>225</v>
      </c>
      <c r="B978" s="71" t="s">
        <v>1378</v>
      </c>
      <c r="C978" s="88" t="s">
        <v>192</v>
      </c>
      <c r="D978" s="70">
        <v>18915</v>
      </c>
      <c r="E978" s="62">
        <v>8255.08</v>
      </c>
      <c r="F978" s="152">
        <v>27030</v>
      </c>
      <c r="G978" s="183"/>
    </row>
    <row r="979" spans="1:7" ht="36.75" customHeight="1">
      <c r="A979" s="151">
        <f t="shared" si="20"/>
        <v>226</v>
      </c>
      <c r="B979" s="71" t="s">
        <v>193</v>
      </c>
      <c r="C979" s="88" t="s">
        <v>42</v>
      </c>
      <c r="D979" s="70">
        <v>28431.12</v>
      </c>
      <c r="E979" s="62">
        <v>10873.54</v>
      </c>
      <c r="F979" s="152">
        <v>37653</v>
      </c>
      <c r="G979" s="183"/>
    </row>
    <row r="980" spans="1:7" ht="33" customHeight="1">
      <c r="A980" s="151">
        <f t="shared" si="20"/>
        <v>227</v>
      </c>
      <c r="B980" s="71" t="s">
        <v>194</v>
      </c>
      <c r="C980" s="88" t="s">
        <v>42</v>
      </c>
      <c r="D980" s="70">
        <v>3513.71</v>
      </c>
      <c r="E980" s="62">
        <v>1757.41</v>
      </c>
      <c r="F980" s="152">
        <v>37653</v>
      </c>
      <c r="G980" s="183"/>
    </row>
    <row r="981" spans="1:7" ht="39" customHeight="1">
      <c r="A981" s="151">
        <f t="shared" si="20"/>
        <v>228</v>
      </c>
      <c r="B981" s="71" t="s">
        <v>195</v>
      </c>
      <c r="C981" s="88" t="s">
        <v>42</v>
      </c>
      <c r="D981" s="70">
        <v>5923.15</v>
      </c>
      <c r="E981" s="62">
        <v>2265.46</v>
      </c>
      <c r="F981" s="152">
        <v>37653</v>
      </c>
      <c r="G981" s="183"/>
    </row>
    <row r="982" spans="1:7" ht="35.25" customHeight="1">
      <c r="A982" s="151">
        <f t="shared" si="20"/>
        <v>229</v>
      </c>
      <c r="B982" s="71" t="s">
        <v>1379</v>
      </c>
      <c r="C982" s="88" t="s">
        <v>1083</v>
      </c>
      <c r="D982" s="70">
        <v>11561.05</v>
      </c>
      <c r="E982" s="62">
        <v>4518.01</v>
      </c>
      <c r="F982" s="152">
        <v>37653</v>
      </c>
      <c r="G982" s="183"/>
    </row>
    <row r="983" spans="1:7" ht="17.25" customHeight="1">
      <c r="A983" s="151">
        <f t="shared" si="20"/>
        <v>230</v>
      </c>
      <c r="B983" s="71" t="s">
        <v>1147</v>
      </c>
      <c r="C983" s="88" t="s">
        <v>1083</v>
      </c>
      <c r="D983" s="70">
        <v>26189.33</v>
      </c>
      <c r="E983" s="62">
        <v>10836.14</v>
      </c>
      <c r="F983" s="152">
        <v>37653</v>
      </c>
      <c r="G983" s="183"/>
    </row>
    <row r="984" spans="1:7" ht="24.75" customHeight="1">
      <c r="A984" s="151">
        <f t="shared" si="20"/>
        <v>231</v>
      </c>
      <c r="B984" s="71" t="s">
        <v>1380</v>
      </c>
      <c r="C984" s="88" t="s">
        <v>177</v>
      </c>
      <c r="D984" s="70">
        <v>671037.03</v>
      </c>
      <c r="E984" s="62">
        <v>424784.39</v>
      </c>
      <c r="F984" s="152">
        <v>28126</v>
      </c>
      <c r="G984" s="183"/>
    </row>
    <row r="985" spans="1:7" ht="34.5" customHeight="1">
      <c r="A985" s="151">
        <f t="shared" si="20"/>
        <v>232</v>
      </c>
      <c r="B985" s="71" t="s">
        <v>1381</v>
      </c>
      <c r="C985" s="88" t="s">
        <v>177</v>
      </c>
      <c r="D985" s="70">
        <v>1652.4</v>
      </c>
      <c r="E985" s="62">
        <v>612.1</v>
      </c>
      <c r="F985" s="152">
        <v>28126</v>
      </c>
      <c r="G985" s="183"/>
    </row>
    <row r="986" spans="1:7" ht="37.5" customHeight="1">
      <c r="A986" s="151">
        <f t="shared" si="20"/>
        <v>233</v>
      </c>
      <c r="B986" s="71" t="s">
        <v>1382</v>
      </c>
      <c r="C986" s="88" t="s">
        <v>177</v>
      </c>
      <c r="D986" s="70">
        <v>4519.8</v>
      </c>
      <c r="E986" s="62">
        <v>1674.72</v>
      </c>
      <c r="F986" s="152">
        <v>28126</v>
      </c>
      <c r="G986" s="183"/>
    </row>
    <row r="987" spans="1:7" ht="41.25" customHeight="1">
      <c r="A987" s="151">
        <f t="shared" si="20"/>
        <v>234</v>
      </c>
      <c r="B987" s="71" t="s">
        <v>1383</v>
      </c>
      <c r="C987" s="88" t="s">
        <v>177</v>
      </c>
      <c r="D987" s="70">
        <v>801.9</v>
      </c>
      <c r="E987" s="62">
        <v>296.96</v>
      </c>
      <c r="F987" s="152">
        <v>28126</v>
      </c>
      <c r="G987" s="183"/>
    </row>
    <row r="988" spans="1:7" ht="36.75" customHeight="1">
      <c r="A988" s="151">
        <f t="shared" si="20"/>
        <v>235</v>
      </c>
      <c r="B988" s="71" t="s">
        <v>1148</v>
      </c>
      <c r="C988" s="88" t="s">
        <v>1149</v>
      </c>
      <c r="D988" s="70">
        <v>48428.94</v>
      </c>
      <c r="E988" s="62">
        <v>27287.34</v>
      </c>
      <c r="F988" s="152">
        <v>37812</v>
      </c>
      <c r="G988" s="183"/>
    </row>
    <row r="989" spans="1:7" ht="35.25" customHeight="1">
      <c r="A989" s="151">
        <f t="shared" si="20"/>
        <v>236</v>
      </c>
      <c r="B989" s="71" t="s">
        <v>196</v>
      </c>
      <c r="C989" s="88" t="s">
        <v>197</v>
      </c>
      <c r="D989" s="70">
        <v>5519</v>
      </c>
      <c r="E989" s="62">
        <v>2182.32</v>
      </c>
      <c r="F989" s="152">
        <v>37893</v>
      </c>
      <c r="G989" s="183"/>
    </row>
    <row r="990" spans="1:7" ht="25.5" customHeight="1">
      <c r="A990" s="151">
        <f t="shared" si="20"/>
        <v>237</v>
      </c>
      <c r="B990" s="71" t="s">
        <v>1384</v>
      </c>
      <c r="C990" s="88" t="s">
        <v>198</v>
      </c>
      <c r="D990" s="70">
        <v>159240.52</v>
      </c>
      <c r="E990" s="62">
        <v>86363.5</v>
      </c>
      <c r="F990" s="152">
        <v>37893</v>
      </c>
      <c r="G990" s="183">
        <v>287.6</v>
      </c>
    </row>
    <row r="991" spans="1:7" ht="31.5" customHeight="1">
      <c r="A991" s="151">
        <f t="shared" si="20"/>
        <v>238</v>
      </c>
      <c r="B991" s="71" t="s">
        <v>1625</v>
      </c>
      <c r="C991" s="88" t="s">
        <v>198</v>
      </c>
      <c r="D991" s="70">
        <v>3020.57</v>
      </c>
      <c r="E991" s="62">
        <v>1368.35</v>
      </c>
      <c r="F991" s="152">
        <v>37893</v>
      </c>
      <c r="G991" s="183"/>
    </row>
    <row r="992" spans="1:7" ht="36" customHeight="1">
      <c r="A992" s="151">
        <f t="shared" si="20"/>
        <v>239</v>
      </c>
      <c r="B992" s="71" t="s">
        <v>199</v>
      </c>
      <c r="C992" s="88" t="s">
        <v>200</v>
      </c>
      <c r="D992" s="183">
        <v>210979.14</v>
      </c>
      <c r="E992" s="62">
        <v>96915.44</v>
      </c>
      <c r="F992" s="152">
        <v>37893</v>
      </c>
      <c r="G992" s="183"/>
    </row>
    <row r="993" spans="1:7" ht="38.25" customHeight="1">
      <c r="A993" s="151">
        <f t="shared" si="20"/>
        <v>240</v>
      </c>
      <c r="B993" s="71" t="s">
        <v>1385</v>
      </c>
      <c r="C993" s="88" t="s">
        <v>1386</v>
      </c>
      <c r="D993" s="70">
        <v>82097.07</v>
      </c>
      <c r="E993" s="62">
        <v>43085.2</v>
      </c>
      <c r="F993" s="152">
        <v>28491</v>
      </c>
      <c r="G993" s="183">
        <v>308.8</v>
      </c>
    </row>
    <row r="994" spans="1:7" ht="42.75" customHeight="1">
      <c r="A994" s="151">
        <f t="shared" si="20"/>
        <v>241</v>
      </c>
      <c r="B994" s="71" t="s">
        <v>1387</v>
      </c>
      <c r="C994" s="88" t="s">
        <v>177</v>
      </c>
      <c r="D994" s="70">
        <v>7249.69</v>
      </c>
      <c r="E994" s="62">
        <v>3894.63</v>
      </c>
      <c r="F994" s="152">
        <v>28126</v>
      </c>
      <c r="G994" s="183"/>
    </row>
    <row r="995" spans="1:7" ht="43.5" customHeight="1">
      <c r="A995" s="151">
        <f t="shared" si="20"/>
        <v>242</v>
      </c>
      <c r="B995" s="71" t="s">
        <v>201</v>
      </c>
      <c r="C995" s="88" t="s">
        <v>42</v>
      </c>
      <c r="D995" s="70">
        <v>4594.79</v>
      </c>
      <c r="E995" s="62">
        <v>2530.53</v>
      </c>
      <c r="F995" s="152">
        <v>28126</v>
      </c>
      <c r="G995" s="183"/>
    </row>
    <row r="996" spans="1:7" ht="39.75" customHeight="1">
      <c r="A996" s="151">
        <f t="shared" si="20"/>
        <v>243</v>
      </c>
      <c r="B996" s="71" t="s">
        <v>1388</v>
      </c>
      <c r="C996" s="88" t="s">
        <v>1389</v>
      </c>
      <c r="D996" s="70">
        <v>209923.59</v>
      </c>
      <c r="E996" s="62">
        <v>83547.44</v>
      </c>
      <c r="F996" s="152">
        <v>37865</v>
      </c>
      <c r="G996" s="144" t="s">
        <v>1442</v>
      </c>
    </row>
    <row r="997" spans="1:7" ht="39" customHeight="1">
      <c r="A997" s="151">
        <f t="shared" si="20"/>
        <v>244</v>
      </c>
      <c r="B997" s="71" t="s">
        <v>202</v>
      </c>
      <c r="C997" s="88" t="s">
        <v>42</v>
      </c>
      <c r="D997" s="70">
        <v>947.7</v>
      </c>
      <c r="E997" s="62">
        <v>351.29</v>
      </c>
      <c r="F997" s="152">
        <v>28126</v>
      </c>
      <c r="G997" s="183"/>
    </row>
    <row r="998" spans="1:7" ht="36" customHeight="1">
      <c r="A998" s="151">
        <f t="shared" si="20"/>
        <v>245</v>
      </c>
      <c r="B998" s="71" t="s">
        <v>203</v>
      </c>
      <c r="C998" s="88" t="s">
        <v>42</v>
      </c>
      <c r="D998" s="70">
        <v>1215</v>
      </c>
      <c r="E998" s="62">
        <v>449.99</v>
      </c>
      <c r="F998" s="152">
        <v>28126</v>
      </c>
      <c r="G998" s="183"/>
    </row>
    <row r="999" spans="1:7" ht="34.5" customHeight="1">
      <c r="A999" s="151">
        <f t="shared" si="20"/>
        <v>246</v>
      </c>
      <c r="B999" s="71" t="s">
        <v>1390</v>
      </c>
      <c r="C999" s="88" t="s">
        <v>1150</v>
      </c>
      <c r="D999" s="70">
        <v>26941.9</v>
      </c>
      <c r="E999" s="62">
        <v>10175.62</v>
      </c>
      <c r="F999" s="152">
        <v>37925</v>
      </c>
      <c r="G999" s="183"/>
    </row>
    <row r="1000" spans="1:7" ht="56.25">
      <c r="A1000" s="151">
        <f t="shared" si="20"/>
        <v>247</v>
      </c>
      <c r="B1000" s="71" t="s">
        <v>204</v>
      </c>
      <c r="C1000" s="88" t="s">
        <v>42</v>
      </c>
      <c r="D1000" s="70">
        <v>2721.6</v>
      </c>
      <c r="E1000" s="62">
        <v>1008.29</v>
      </c>
      <c r="F1000" s="152">
        <v>28126</v>
      </c>
      <c r="G1000" s="183"/>
    </row>
    <row r="1001" spans="1:7" ht="42" customHeight="1">
      <c r="A1001" s="151">
        <f t="shared" si="20"/>
        <v>248</v>
      </c>
      <c r="B1001" s="71" t="s">
        <v>1391</v>
      </c>
      <c r="C1001" s="88" t="s">
        <v>205</v>
      </c>
      <c r="D1001" s="70">
        <v>1822821.72</v>
      </c>
      <c r="E1001" s="62">
        <v>182138.98</v>
      </c>
      <c r="F1001" s="152">
        <v>30682</v>
      </c>
      <c r="G1001" s="183">
        <v>627.1</v>
      </c>
    </row>
    <row r="1002" spans="1:7" ht="42.75" customHeight="1">
      <c r="A1002" s="151">
        <f t="shared" si="20"/>
        <v>249</v>
      </c>
      <c r="B1002" s="71" t="s">
        <v>1392</v>
      </c>
      <c r="C1002" s="88" t="s">
        <v>205</v>
      </c>
      <c r="D1002" s="183">
        <v>591405.95</v>
      </c>
      <c r="E1002" s="62">
        <v>347929.07</v>
      </c>
      <c r="F1002" s="152">
        <v>30682</v>
      </c>
      <c r="G1002" s="183"/>
    </row>
    <row r="1003" spans="1:7" ht="36" customHeight="1">
      <c r="A1003" s="151">
        <f t="shared" si="20"/>
        <v>250</v>
      </c>
      <c r="B1003" s="71" t="s">
        <v>1393</v>
      </c>
      <c r="C1003" s="88" t="s">
        <v>1151</v>
      </c>
      <c r="D1003" s="70">
        <v>3938</v>
      </c>
      <c r="E1003" s="62">
        <v>1418.37</v>
      </c>
      <c r="F1003" s="153">
        <v>37622</v>
      </c>
      <c r="G1003" s="183">
        <v>11.6</v>
      </c>
    </row>
    <row r="1004" spans="1:7" ht="33.75" customHeight="1">
      <c r="A1004" s="151">
        <f t="shared" si="20"/>
        <v>251</v>
      </c>
      <c r="B1004" s="71" t="s">
        <v>1394</v>
      </c>
      <c r="C1004" s="88" t="s">
        <v>206</v>
      </c>
      <c r="D1004" s="70">
        <v>1787.6</v>
      </c>
      <c r="E1004" s="62">
        <v>885.35</v>
      </c>
      <c r="F1004" s="152">
        <v>37622</v>
      </c>
      <c r="G1004" s="183"/>
    </row>
    <row r="1005" spans="1:7" ht="20.25" customHeight="1">
      <c r="A1005" s="151">
        <f t="shared" si="20"/>
        <v>252</v>
      </c>
      <c r="B1005" s="71" t="s">
        <v>207</v>
      </c>
      <c r="C1005" s="88" t="s">
        <v>1395</v>
      </c>
      <c r="D1005" s="70">
        <v>35263</v>
      </c>
      <c r="E1005" s="62">
        <v>19615.02</v>
      </c>
      <c r="F1005" s="152">
        <v>29221</v>
      </c>
      <c r="G1005" s="183"/>
    </row>
    <row r="1006" spans="1:7" ht="18.75" customHeight="1">
      <c r="A1006" s="151">
        <f t="shared" si="20"/>
        <v>253</v>
      </c>
      <c r="B1006" s="71" t="s">
        <v>208</v>
      </c>
      <c r="C1006" s="88" t="s">
        <v>1396</v>
      </c>
      <c r="D1006" s="70">
        <v>8774</v>
      </c>
      <c r="E1006" s="62">
        <v>4383.15</v>
      </c>
      <c r="F1006" s="152">
        <v>29221</v>
      </c>
      <c r="G1006" s="183"/>
    </row>
    <row r="1007" spans="1:7" ht="36" customHeight="1">
      <c r="A1007" s="151">
        <f t="shared" si="20"/>
        <v>254</v>
      </c>
      <c r="B1007" s="71" t="s">
        <v>209</v>
      </c>
      <c r="C1007" s="88" t="s">
        <v>210</v>
      </c>
      <c r="D1007" s="70">
        <v>4920</v>
      </c>
      <c r="E1007" s="62">
        <v>2477.83</v>
      </c>
      <c r="F1007" s="152">
        <v>29221</v>
      </c>
      <c r="G1007" s="183"/>
    </row>
    <row r="1008" spans="1:7" ht="35.25" customHeight="1">
      <c r="A1008" s="151">
        <f t="shared" si="20"/>
        <v>255</v>
      </c>
      <c r="B1008" s="71" t="s">
        <v>213</v>
      </c>
      <c r="C1008" s="88" t="s">
        <v>512</v>
      </c>
      <c r="D1008" s="70">
        <v>2624</v>
      </c>
      <c r="E1008" s="62">
        <v>1310.64</v>
      </c>
      <c r="F1008" s="152">
        <v>29221</v>
      </c>
      <c r="G1008" s="183"/>
    </row>
    <row r="1009" spans="1:7" ht="39" customHeight="1">
      <c r="A1009" s="151">
        <f t="shared" si="20"/>
        <v>256</v>
      </c>
      <c r="B1009" s="71" t="s">
        <v>214</v>
      </c>
      <c r="C1009" s="88" t="s">
        <v>215</v>
      </c>
      <c r="D1009" s="70">
        <v>3936</v>
      </c>
      <c r="E1009" s="62">
        <v>1966.32</v>
      </c>
      <c r="F1009" s="152">
        <v>29221</v>
      </c>
      <c r="G1009" s="183"/>
    </row>
    <row r="1010" spans="1:7" ht="37.5" customHeight="1">
      <c r="A1010" s="151">
        <f t="shared" si="20"/>
        <v>257</v>
      </c>
      <c r="B1010" s="71" t="s">
        <v>216</v>
      </c>
      <c r="C1010" s="88" t="s">
        <v>217</v>
      </c>
      <c r="D1010" s="70">
        <v>1476</v>
      </c>
      <c r="E1010" s="62">
        <v>737.46</v>
      </c>
      <c r="F1010" s="152">
        <v>29221</v>
      </c>
      <c r="G1010" s="183"/>
    </row>
    <row r="1011" spans="1:7" ht="36" customHeight="1">
      <c r="A1011" s="151">
        <f t="shared" si="20"/>
        <v>258</v>
      </c>
      <c r="B1011" s="71" t="s">
        <v>218</v>
      </c>
      <c r="C1011" s="88" t="s">
        <v>192</v>
      </c>
      <c r="D1011" s="70">
        <v>1640</v>
      </c>
      <c r="E1011" s="62">
        <v>819.24</v>
      </c>
      <c r="F1011" s="152">
        <v>29221</v>
      </c>
      <c r="G1011" s="183"/>
    </row>
    <row r="1012" spans="1:7" ht="34.5" customHeight="1">
      <c r="A1012" s="151">
        <f t="shared" si="20"/>
        <v>259</v>
      </c>
      <c r="B1012" s="71" t="s">
        <v>1397</v>
      </c>
      <c r="C1012" s="88" t="s">
        <v>1398</v>
      </c>
      <c r="D1012" s="70">
        <v>25051.99</v>
      </c>
      <c r="E1012" s="62">
        <v>13028.2</v>
      </c>
      <c r="F1012" s="152">
        <v>29221</v>
      </c>
      <c r="G1012" s="183"/>
    </row>
    <row r="1013" spans="1:7" ht="27" customHeight="1">
      <c r="A1013" s="151">
        <f aca="true" t="shared" si="21" ref="A1013:A1076">A1012+1</f>
        <v>260</v>
      </c>
      <c r="B1013" s="71" t="s">
        <v>219</v>
      </c>
      <c r="C1013" s="88" t="s">
        <v>1399</v>
      </c>
      <c r="D1013" s="70">
        <v>820</v>
      </c>
      <c r="E1013" s="62">
        <v>409.62</v>
      </c>
      <c r="F1013" s="152">
        <v>29221</v>
      </c>
      <c r="G1013" s="183"/>
    </row>
    <row r="1014" spans="1:7" ht="39.75" customHeight="1">
      <c r="A1014" s="151">
        <f t="shared" si="21"/>
        <v>261</v>
      </c>
      <c r="B1014" s="71" t="s">
        <v>220</v>
      </c>
      <c r="C1014" s="88" t="s">
        <v>1400</v>
      </c>
      <c r="D1014" s="70">
        <v>16487.95</v>
      </c>
      <c r="E1014" s="62">
        <v>14102.54</v>
      </c>
      <c r="F1014" s="152">
        <v>29221</v>
      </c>
      <c r="G1014" s="183"/>
    </row>
    <row r="1015" spans="1:7" ht="39.75" customHeight="1">
      <c r="A1015" s="151">
        <f t="shared" si="21"/>
        <v>262</v>
      </c>
      <c r="B1015" s="71" t="s">
        <v>221</v>
      </c>
      <c r="C1015" s="88" t="s">
        <v>1401</v>
      </c>
      <c r="D1015" s="70">
        <v>2952</v>
      </c>
      <c r="E1015" s="62">
        <v>1474.92</v>
      </c>
      <c r="F1015" s="152">
        <v>29221</v>
      </c>
      <c r="G1015" s="183"/>
    </row>
    <row r="1016" spans="1:7" ht="29.25" customHeight="1">
      <c r="A1016" s="151">
        <f t="shared" si="21"/>
        <v>263</v>
      </c>
      <c r="B1016" s="71" t="s">
        <v>222</v>
      </c>
      <c r="C1016" s="88" t="s">
        <v>1402</v>
      </c>
      <c r="D1016" s="70">
        <v>27181.85</v>
      </c>
      <c r="E1016" s="62">
        <v>15613.63</v>
      </c>
      <c r="F1016" s="152">
        <v>29221</v>
      </c>
      <c r="G1016" s="183"/>
    </row>
    <row r="1017" spans="1:7" ht="33.75" customHeight="1">
      <c r="A1017" s="151">
        <f t="shared" si="21"/>
        <v>264</v>
      </c>
      <c r="B1017" s="71" t="s">
        <v>223</v>
      </c>
      <c r="C1017" s="88" t="s">
        <v>1400</v>
      </c>
      <c r="D1017" s="70">
        <v>656</v>
      </c>
      <c r="E1017" s="62">
        <v>327.84</v>
      </c>
      <c r="F1017" s="152">
        <v>29221</v>
      </c>
      <c r="G1017" s="183"/>
    </row>
    <row r="1018" spans="1:7" ht="23.25" customHeight="1">
      <c r="A1018" s="151">
        <f t="shared" si="21"/>
        <v>265</v>
      </c>
      <c r="B1018" s="71" t="s">
        <v>224</v>
      </c>
      <c r="C1018" s="88" t="s">
        <v>1403</v>
      </c>
      <c r="D1018" s="70">
        <v>22125.4</v>
      </c>
      <c r="E1018" s="62">
        <v>11711.93</v>
      </c>
      <c r="F1018" s="152">
        <v>29221</v>
      </c>
      <c r="G1018" s="183"/>
    </row>
    <row r="1019" spans="1:7" ht="17.25" customHeight="1">
      <c r="A1019" s="151">
        <f t="shared" si="21"/>
        <v>266</v>
      </c>
      <c r="B1019" s="71" t="s">
        <v>1404</v>
      </c>
      <c r="C1019" s="88" t="s">
        <v>1403</v>
      </c>
      <c r="D1019" s="70">
        <v>8200</v>
      </c>
      <c r="E1019" s="62">
        <v>4096.2</v>
      </c>
      <c r="F1019" s="152">
        <v>29221</v>
      </c>
      <c r="G1019" s="183"/>
    </row>
    <row r="1020" spans="1:7" ht="33.75" customHeight="1">
      <c r="A1020" s="151">
        <f t="shared" si="21"/>
        <v>267</v>
      </c>
      <c r="B1020" s="71" t="s">
        <v>225</v>
      </c>
      <c r="C1020" s="88" t="s">
        <v>1400</v>
      </c>
      <c r="D1020" s="70">
        <v>57951.55</v>
      </c>
      <c r="E1020" s="62">
        <v>36404.33</v>
      </c>
      <c r="F1020" s="152">
        <v>29221</v>
      </c>
      <c r="G1020" s="183"/>
    </row>
    <row r="1021" spans="1:7" ht="36" customHeight="1">
      <c r="A1021" s="151">
        <f t="shared" si="21"/>
        <v>268</v>
      </c>
      <c r="B1021" s="71" t="s">
        <v>226</v>
      </c>
      <c r="C1021" s="88" t="s">
        <v>1400</v>
      </c>
      <c r="D1021" s="70">
        <v>20910</v>
      </c>
      <c r="E1021" s="62">
        <v>10444.95</v>
      </c>
      <c r="F1021" s="152">
        <v>29221</v>
      </c>
      <c r="G1021" s="183"/>
    </row>
    <row r="1022" spans="1:7" ht="37.5" customHeight="1">
      <c r="A1022" s="151">
        <f t="shared" si="21"/>
        <v>269</v>
      </c>
      <c r="B1022" s="71" t="s">
        <v>227</v>
      </c>
      <c r="C1022" s="88" t="s">
        <v>228</v>
      </c>
      <c r="D1022" s="70">
        <v>15949</v>
      </c>
      <c r="E1022" s="62">
        <v>10351.11</v>
      </c>
      <c r="F1022" s="152">
        <v>29221</v>
      </c>
      <c r="G1022" s="183"/>
    </row>
    <row r="1023" spans="1:7" ht="36.75" customHeight="1">
      <c r="A1023" s="151">
        <f t="shared" si="21"/>
        <v>270</v>
      </c>
      <c r="B1023" s="71" t="s">
        <v>229</v>
      </c>
      <c r="C1023" s="88" t="s">
        <v>230</v>
      </c>
      <c r="D1023" s="70">
        <v>820</v>
      </c>
      <c r="E1023" s="62">
        <v>409.62</v>
      </c>
      <c r="F1023" s="152">
        <v>29221</v>
      </c>
      <c r="G1023" s="183"/>
    </row>
    <row r="1024" spans="1:7" ht="34.5" customHeight="1">
      <c r="A1024" s="151">
        <f t="shared" si="21"/>
        <v>271</v>
      </c>
      <c r="B1024" s="71" t="s">
        <v>231</v>
      </c>
      <c r="C1024" s="88" t="s">
        <v>232</v>
      </c>
      <c r="D1024" s="70">
        <v>410</v>
      </c>
      <c r="E1024" s="62">
        <v>204.45</v>
      </c>
      <c r="F1024" s="152">
        <v>29221</v>
      </c>
      <c r="G1024" s="183"/>
    </row>
    <row r="1025" spans="1:7" ht="42.75" customHeight="1">
      <c r="A1025" s="151">
        <f t="shared" si="21"/>
        <v>272</v>
      </c>
      <c r="B1025" s="71" t="s">
        <v>233</v>
      </c>
      <c r="C1025" s="88" t="s">
        <v>234</v>
      </c>
      <c r="D1025" s="70">
        <v>3895</v>
      </c>
      <c r="E1025" s="62">
        <v>1945.52</v>
      </c>
      <c r="F1025" s="152">
        <v>29221</v>
      </c>
      <c r="G1025" s="183"/>
    </row>
    <row r="1026" spans="1:7" ht="26.25" customHeight="1">
      <c r="A1026" s="151">
        <f t="shared" si="21"/>
        <v>273</v>
      </c>
      <c r="B1026" s="71" t="s">
        <v>235</v>
      </c>
      <c r="C1026" s="88" t="s">
        <v>236</v>
      </c>
      <c r="D1026" s="70">
        <v>9240</v>
      </c>
      <c r="E1026" s="62">
        <v>5802.06</v>
      </c>
      <c r="F1026" s="152">
        <v>29221</v>
      </c>
      <c r="G1026" s="183"/>
    </row>
    <row r="1027" spans="1:7" ht="38.25" customHeight="1">
      <c r="A1027" s="151">
        <f t="shared" si="21"/>
        <v>274</v>
      </c>
      <c r="B1027" s="71" t="s">
        <v>237</v>
      </c>
      <c r="C1027" s="88" t="s">
        <v>1152</v>
      </c>
      <c r="D1027" s="70">
        <v>3390.97</v>
      </c>
      <c r="E1027" s="62">
        <v>1695.57</v>
      </c>
      <c r="F1027" s="152">
        <v>29221</v>
      </c>
      <c r="G1027" s="183"/>
    </row>
    <row r="1028" spans="1:7" ht="37.5" customHeight="1">
      <c r="A1028" s="151">
        <f t="shared" si="21"/>
        <v>275</v>
      </c>
      <c r="B1028" s="71" t="s">
        <v>1153</v>
      </c>
      <c r="C1028" s="88" t="s">
        <v>238</v>
      </c>
      <c r="D1028" s="70">
        <v>62405</v>
      </c>
      <c r="E1028" s="62">
        <v>31828.56</v>
      </c>
      <c r="F1028" s="152">
        <v>29221</v>
      </c>
      <c r="G1028" s="183"/>
    </row>
    <row r="1029" spans="1:7" ht="34.5" customHeight="1">
      <c r="A1029" s="151">
        <f t="shared" si="21"/>
        <v>276</v>
      </c>
      <c r="B1029" s="71" t="s">
        <v>239</v>
      </c>
      <c r="C1029" s="88" t="s">
        <v>240</v>
      </c>
      <c r="D1029" s="70">
        <v>32013</v>
      </c>
      <c r="E1029" s="62">
        <v>16257.48</v>
      </c>
      <c r="F1029" s="152">
        <v>29221</v>
      </c>
      <c r="G1029" s="183"/>
    </row>
    <row r="1030" spans="1:7" ht="36" customHeight="1">
      <c r="A1030" s="151">
        <f t="shared" si="21"/>
        <v>277</v>
      </c>
      <c r="B1030" s="71" t="s">
        <v>241</v>
      </c>
      <c r="C1030" s="88" t="s">
        <v>242</v>
      </c>
      <c r="D1030" s="70">
        <v>820</v>
      </c>
      <c r="E1030" s="62">
        <v>409.62</v>
      </c>
      <c r="F1030" s="152">
        <v>29221</v>
      </c>
      <c r="G1030" s="183"/>
    </row>
    <row r="1031" spans="1:7" ht="37.5" customHeight="1">
      <c r="A1031" s="151">
        <f t="shared" si="21"/>
        <v>278</v>
      </c>
      <c r="B1031" s="71" t="s">
        <v>243</v>
      </c>
      <c r="C1031" s="88" t="s">
        <v>236</v>
      </c>
      <c r="D1031" s="70">
        <v>6314</v>
      </c>
      <c r="E1031" s="62">
        <v>3154.29</v>
      </c>
      <c r="F1031" s="152">
        <v>29221</v>
      </c>
      <c r="G1031" s="183"/>
    </row>
    <row r="1032" spans="1:7" ht="36.75" customHeight="1">
      <c r="A1032" s="151">
        <f t="shared" si="21"/>
        <v>279</v>
      </c>
      <c r="B1032" s="71" t="s">
        <v>244</v>
      </c>
      <c r="C1032" s="88" t="s">
        <v>236</v>
      </c>
      <c r="D1032" s="70">
        <v>22893.63</v>
      </c>
      <c r="E1032" s="62">
        <v>12657.42</v>
      </c>
      <c r="F1032" s="152">
        <v>29221</v>
      </c>
      <c r="G1032" s="183"/>
    </row>
    <row r="1033" spans="1:7" ht="36" customHeight="1">
      <c r="A1033" s="151">
        <f t="shared" si="21"/>
        <v>280</v>
      </c>
      <c r="B1033" s="71" t="s">
        <v>250</v>
      </c>
      <c r="C1033" s="88" t="s">
        <v>251</v>
      </c>
      <c r="D1033" s="70">
        <v>13694</v>
      </c>
      <c r="E1033" s="62">
        <v>6840.34</v>
      </c>
      <c r="F1033" s="152">
        <v>29221</v>
      </c>
      <c r="G1033" s="183"/>
    </row>
    <row r="1034" spans="1:7" ht="33" customHeight="1">
      <c r="A1034" s="151">
        <f t="shared" si="21"/>
        <v>281</v>
      </c>
      <c r="B1034" s="71" t="s">
        <v>252</v>
      </c>
      <c r="C1034" s="88" t="s">
        <v>253</v>
      </c>
      <c r="D1034" s="70">
        <v>24182.55</v>
      </c>
      <c r="E1034" s="62">
        <v>20419.75</v>
      </c>
      <c r="F1034" s="152">
        <v>29221</v>
      </c>
      <c r="G1034" s="183"/>
    </row>
    <row r="1035" spans="1:7" ht="36.75" customHeight="1">
      <c r="A1035" s="151">
        <f t="shared" si="21"/>
        <v>282</v>
      </c>
      <c r="B1035" s="71" t="s">
        <v>254</v>
      </c>
      <c r="C1035" s="88" t="s">
        <v>255</v>
      </c>
      <c r="D1035" s="70">
        <v>1722</v>
      </c>
      <c r="E1035" s="62">
        <v>860.13</v>
      </c>
      <c r="F1035" s="152">
        <v>29221</v>
      </c>
      <c r="G1035" s="183"/>
    </row>
    <row r="1036" spans="1:7" ht="36" customHeight="1">
      <c r="A1036" s="151">
        <f t="shared" si="21"/>
        <v>283</v>
      </c>
      <c r="B1036" s="71" t="s">
        <v>256</v>
      </c>
      <c r="C1036" s="88" t="s">
        <v>257</v>
      </c>
      <c r="D1036" s="70">
        <v>17304.1</v>
      </c>
      <c r="E1036" s="62">
        <v>13254.86</v>
      </c>
      <c r="F1036" s="152">
        <v>29221</v>
      </c>
      <c r="G1036" s="183"/>
    </row>
    <row r="1037" spans="1:7" ht="17.25" customHeight="1">
      <c r="A1037" s="151">
        <f t="shared" si="21"/>
        <v>284</v>
      </c>
      <c r="B1037" s="71" t="s">
        <v>1154</v>
      </c>
      <c r="C1037" s="88" t="s">
        <v>1155</v>
      </c>
      <c r="D1037" s="70">
        <v>11398</v>
      </c>
      <c r="E1037" s="62">
        <v>5693.79</v>
      </c>
      <c r="F1037" s="152">
        <v>29221</v>
      </c>
      <c r="G1037" s="183"/>
    </row>
    <row r="1038" spans="1:7" ht="36" customHeight="1">
      <c r="A1038" s="151">
        <f t="shared" si="21"/>
        <v>285</v>
      </c>
      <c r="B1038" s="71" t="s">
        <v>258</v>
      </c>
      <c r="C1038" s="88" t="s">
        <v>1156</v>
      </c>
      <c r="D1038" s="70">
        <v>39047.05</v>
      </c>
      <c r="E1038" s="62">
        <v>21436</v>
      </c>
      <c r="F1038" s="152">
        <v>29221</v>
      </c>
      <c r="G1038" s="183"/>
    </row>
    <row r="1039" spans="1:7" ht="37.5" customHeight="1">
      <c r="A1039" s="151">
        <f t="shared" si="21"/>
        <v>286</v>
      </c>
      <c r="B1039" s="71" t="s">
        <v>259</v>
      </c>
      <c r="C1039" s="88" t="s">
        <v>260</v>
      </c>
      <c r="D1039" s="70">
        <v>2706</v>
      </c>
      <c r="E1039" s="62">
        <v>1351.53</v>
      </c>
      <c r="F1039" s="152">
        <v>29221</v>
      </c>
      <c r="G1039" s="183"/>
    </row>
    <row r="1040" spans="1:7" ht="39.75" customHeight="1">
      <c r="A1040" s="151">
        <f t="shared" si="21"/>
        <v>287</v>
      </c>
      <c r="B1040" s="71" t="s">
        <v>261</v>
      </c>
      <c r="C1040" s="88" t="s">
        <v>260</v>
      </c>
      <c r="D1040" s="70">
        <v>3854</v>
      </c>
      <c r="E1040" s="62">
        <v>1925.43</v>
      </c>
      <c r="F1040" s="152">
        <v>29221</v>
      </c>
      <c r="G1040" s="183"/>
    </row>
    <row r="1041" spans="1:7" ht="21.75" customHeight="1">
      <c r="A1041" s="151">
        <f t="shared" si="21"/>
        <v>288</v>
      </c>
      <c r="B1041" s="71" t="s">
        <v>1157</v>
      </c>
      <c r="C1041" s="88" t="s">
        <v>1158</v>
      </c>
      <c r="D1041" s="70">
        <v>9840</v>
      </c>
      <c r="E1041" s="62">
        <v>4915.44</v>
      </c>
      <c r="F1041" s="152">
        <v>29221</v>
      </c>
      <c r="G1041" s="183"/>
    </row>
    <row r="1042" spans="1:7" ht="19.5" customHeight="1">
      <c r="A1042" s="151">
        <f t="shared" si="21"/>
        <v>289</v>
      </c>
      <c r="B1042" s="71" t="s">
        <v>1159</v>
      </c>
      <c r="C1042" s="88" t="s">
        <v>1160</v>
      </c>
      <c r="D1042" s="70">
        <v>4920</v>
      </c>
      <c r="E1042" s="62">
        <v>2457.72</v>
      </c>
      <c r="F1042" s="152">
        <v>29221</v>
      </c>
      <c r="G1042" s="183"/>
    </row>
    <row r="1043" spans="1:7" ht="33.75" customHeight="1">
      <c r="A1043" s="151">
        <f t="shared" si="21"/>
        <v>290</v>
      </c>
      <c r="B1043" s="71" t="s">
        <v>1161</v>
      </c>
      <c r="C1043" s="88" t="s">
        <v>1162</v>
      </c>
      <c r="D1043" s="70">
        <v>7872</v>
      </c>
      <c r="E1043" s="62">
        <v>3932.11</v>
      </c>
      <c r="F1043" s="152">
        <v>29221</v>
      </c>
      <c r="G1043" s="183"/>
    </row>
    <row r="1044" spans="1:7" ht="21" customHeight="1">
      <c r="A1044" s="151">
        <f t="shared" si="21"/>
        <v>291</v>
      </c>
      <c r="B1044" s="71" t="s">
        <v>262</v>
      </c>
      <c r="C1044" s="88" t="s">
        <v>512</v>
      </c>
      <c r="D1044" s="70">
        <v>1968</v>
      </c>
      <c r="E1044" s="62">
        <v>982.8</v>
      </c>
      <c r="F1044" s="152">
        <v>29221</v>
      </c>
      <c r="G1044" s="183"/>
    </row>
    <row r="1045" spans="1:7" ht="34.5" customHeight="1">
      <c r="A1045" s="151">
        <f t="shared" si="21"/>
        <v>292</v>
      </c>
      <c r="B1045" s="71" t="s">
        <v>263</v>
      </c>
      <c r="C1045" s="88" t="s">
        <v>264</v>
      </c>
      <c r="D1045" s="70">
        <v>328</v>
      </c>
      <c r="E1045" s="62">
        <v>163.56</v>
      </c>
      <c r="F1045" s="152">
        <v>29221</v>
      </c>
      <c r="G1045" s="183"/>
    </row>
    <row r="1046" spans="1:7" ht="36.75" customHeight="1">
      <c r="A1046" s="151">
        <f t="shared" si="21"/>
        <v>293</v>
      </c>
      <c r="B1046" s="71" t="s">
        <v>265</v>
      </c>
      <c r="C1046" s="88" t="s">
        <v>266</v>
      </c>
      <c r="D1046" s="70">
        <v>2050</v>
      </c>
      <c r="E1046" s="62">
        <v>1023.69</v>
      </c>
      <c r="F1046" s="152">
        <v>29221</v>
      </c>
      <c r="G1046" s="183"/>
    </row>
    <row r="1047" spans="1:7" ht="36.75" customHeight="1">
      <c r="A1047" s="151">
        <f t="shared" si="21"/>
        <v>294</v>
      </c>
      <c r="B1047" s="71" t="s">
        <v>267</v>
      </c>
      <c r="C1047" s="88" t="s">
        <v>273</v>
      </c>
      <c r="D1047" s="70">
        <v>12382</v>
      </c>
      <c r="E1047" s="62">
        <v>6185.19</v>
      </c>
      <c r="F1047" s="152">
        <v>29221</v>
      </c>
      <c r="G1047" s="183"/>
    </row>
    <row r="1048" spans="1:7" ht="25.5" customHeight="1">
      <c r="A1048" s="151">
        <f t="shared" si="21"/>
        <v>295</v>
      </c>
      <c r="B1048" s="71" t="s">
        <v>274</v>
      </c>
      <c r="C1048" s="88" t="s">
        <v>512</v>
      </c>
      <c r="D1048" s="70">
        <v>33475.5</v>
      </c>
      <c r="E1048" s="62">
        <v>17817.36</v>
      </c>
      <c r="F1048" s="152">
        <v>29221</v>
      </c>
      <c r="G1048" s="183"/>
    </row>
    <row r="1049" spans="1:7" ht="36.75" customHeight="1">
      <c r="A1049" s="151">
        <f t="shared" si="21"/>
        <v>296</v>
      </c>
      <c r="B1049" s="71" t="s">
        <v>275</v>
      </c>
      <c r="C1049" s="88" t="s">
        <v>276</v>
      </c>
      <c r="D1049" s="70">
        <v>55763.21</v>
      </c>
      <c r="E1049" s="62">
        <v>42942.45</v>
      </c>
      <c r="F1049" s="152">
        <v>29221</v>
      </c>
      <c r="G1049" s="183"/>
    </row>
    <row r="1050" spans="1:7" ht="35.25" customHeight="1">
      <c r="A1050" s="151">
        <f t="shared" si="21"/>
        <v>297</v>
      </c>
      <c r="B1050" s="71" t="s">
        <v>277</v>
      </c>
      <c r="C1050" s="88" t="s">
        <v>278</v>
      </c>
      <c r="D1050" s="70">
        <v>738</v>
      </c>
      <c r="E1050" s="62">
        <v>368.73</v>
      </c>
      <c r="F1050" s="152">
        <v>29221</v>
      </c>
      <c r="G1050" s="183"/>
    </row>
    <row r="1051" spans="1:7" ht="34.5" customHeight="1">
      <c r="A1051" s="151">
        <f t="shared" si="21"/>
        <v>298</v>
      </c>
      <c r="B1051" s="71" t="s">
        <v>279</v>
      </c>
      <c r="C1051" s="88" t="s">
        <v>280</v>
      </c>
      <c r="D1051" s="70">
        <v>2952</v>
      </c>
      <c r="E1051" s="62">
        <v>1474.92</v>
      </c>
      <c r="F1051" s="152">
        <v>29221</v>
      </c>
      <c r="G1051" s="183"/>
    </row>
    <row r="1052" spans="1:7" ht="38.25" customHeight="1">
      <c r="A1052" s="151">
        <f t="shared" si="21"/>
        <v>299</v>
      </c>
      <c r="B1052" s="71" t="s">
        <v>281</v>
      </c>
      <c r="C1052" s="88" t="s">
        <v>282</v>
      </c>
      <c r="D1052" s="70">
        <v>2296</v>
      </c>
      <c r="E1052" s="62">
        <v>1147.08</v>
      </c>
      <c r="F1052" s="152">
        <v>29221</v>
      </c>
      <c r="G1052" s="183"/>
    </row>
    <row r="1053" spans="1:7" ht="36.75" customHeight="1">
      <c r="A1053" s="151">
        <f t="shared" si="21"/>
        <v>300</v>
      </c>
      <c r="B1053" s="71" t="s">
        <v>283</v>
      </c>
      <c r="C1053" s="88" t="s">
        <v>284</v>
      </c>
      <c r="D1053" s="70">
        <v>6478</v>
      </c>
      <c r="E1053" s="62">
        <v>3236.07</v>
      </c>
      <c r="F1053" s="152">
        <v>29221</v>
      </c>
      <c r="G1053" s="183"/>
    </row>
    <row r="1054" spans="1:7" ht="35.25" customHeight="1">
      <c r="A1054" s="151">
        <f t="shared" si="21"/>
        <v>301</v>
      </c>
      <c r="B1054" s="71" t="s">
        <v>285</v>
      </c>
      <c r="C1054" s="88" t="s">
        <v>286</v>
      </c>
      <c r="D1054" s="70">
        <v>1189</v>
      </c>
      <c r="E1054" s="62">
        <v>593.99</v>
      </c>
      <c r="F1054" s="152">
        <v>29221</v>
      </c>
      <c r="G1054" s="183"/>
    </row>
    <row r="1055" spans="1:7" ht="37.5" customHeight="1">
      <c r="A1055" s="151">
        <f t="shared" si="21"/>
        <v>302</v>
      </c>
      <c r="B1055" s="71" t="s">
        <v>296</v>
      </c>
      <c r="C1055" s="88" t="s">
        <v>297</v>
      </c>
      <c r="D1055" s="70">
        <v>4920</v>
      </c>
      <c r="E1055" s="62">
        <v>2457.72</v>
      </c>
      <c r="F1055" s="152">
        <v>29221</v>
      </c>
      <c r="G1055" s="183"/>
    </row>
    <row r="1056" spans="1:7" ht="36" customHeight="1">
      <c r="A1056" s="151">
        <f t="shared" si="21"/>
        <v>303</v>
      </c>
      <c r="B1056" s="71" t="s">
        <v>298</v>
      </c>
      <c r="C1056" s="88" t="s">
        <v>299</v>
      </c>
      <c r="D1056" s="70">
        <v>984</v>
      </c>
      <c r="E1056" s="62">
        <v>491.4</v>
      </c>
      <c r="F1056" s="152">
        <v>29221</v>
      </c>
      <c r="G1056" s="183"/>
    </row>
    <row r="1057" spans="1:7" ht="37.5" customHeight="1">
      <c r="A1057" s="151">
        <f t="shared" si="21"/>
        <v>304</v>
      </c>
      <c r="B1057" s="71" t="s">
        <v>300</v>
      </c>
      <c r="C1057" s="88" t="s">
        <v>301</v>
      </c>
      <c r="D1057" s="70">
        <v>2214</v>
      </c>
      <c r="E1057" s="62">
        <v>1106.19</v>
      </c>
      <c r="F1057" s="152">
        <v>29221</v>
      </c>
      <c r="G1057" s="183"/>
    </row>
    <row r="1058" spans="1:7" ht="36.75" customHeight="1">
      <c r="A1058" s="151">
        <f t="shared" si="21"/>
        <v>305</v>
      </c>
      <c r="B1058" s="71" t="s">
        <v>302</v>
      </c>
      <c r="C1058" s="88" t="s">
        <v>303</v>
      </c>
      <c r="D1058" s="70">
        <v>2542</v>
      </c>
      <c r="E1058" s="62">
        <v>1269.75</v>
      </c>
      <c r="F1058" s="152">
        <v>29221</v>
      </c>
      <c r="G1058" s="183"/>
    </row>
    <row r="1059" spans="1:7" ht="42" customHeight="1">
      <c r="A1059" s="151">
        <f t="shared" si="21"/>
        <v>306</v>
      </c>
      <c r="B1059" s="71" t="s">
        <v>304</v>
      </c>
      <c r="C1059" s="88" t="s">
        <v>512</v>
      </c>
      <c r="D1059" s="70">
        <v>66371.62</v>
      </c>
      <c r="E1059" s="62">
        <v>33604.82</v>
      </c>
      <c r="F1059" s="152">
        <v>29221</v>
      </c>
      <c r="G1059" s="183"/>
    </row>
    <row r="1060" spans="1:7" ht="35.25" customHeight="1">
      <c r="A1060" s="151">
        <f t="shared" si="21"/>
        <v>307</v>
      </c>
      <c r="B1060" s="71" t="s">
        <v>305</v>
      </c>
      <c r="C1060" s="88" t="s">
        <v>306</v>
      </c>
      <c r="D1060" s="70">
        <v>2132</v>
      </c>
      <c r="E1060" s="62">
        <v>1065.3</v>
      </c>
      <c r="F1060" s="152">
        <v>29221</v>
      </c>
      <c r="G1060" s="183"/>
    </row>
    <row r="1061" spans="1:7" ht="37.5" customHeight="1">
      <c r="A1061" s="151">
        <f t="shared" si="21"/>
        <v>308</v>
      </c>
      <c r="B1061" s="71" t="s">
        <v>307</v>
      </c>
      <c r="C1061" s="88" t="s">
        <v>308</v>
      </c>
      <c r="D1061" s="70">
        <v>2091</v>
      </c>
      <c r="E1061" s="62">
        <v>1044.5</v>
      </c>
      <c r="F1061" s="152">
        <v>29221</v>
      </c>
      <c r="G1061" s="183"/>
    </row>
    <row r="1062" spans="1:7" ht="37.5" customHeight="1">
      <c r="A1062" s="151">
        <f t="shared" si="21"/>
        <v>309</v>
      </c>
      <c r="B1062" s="71" t="s">
        <v>309</v>
      </c>
      <c r="C1062" s="88" t="s">
        <v>137</v>
      </c>
      <c r="D1062" s="70">
        <v>984</v>
      </c>
      <c r="E1062" s="62">
        <v>491.4</v>
      </c>
      <c r="F1062" s="152">
        <v>29221</v>
      </c>
      <c r="G1062" s="183"/>
    </row>
    <row r="1063" spans="1:7" ht="36.75" customHeight="1">
      <c r="A1063" s="151">
        <f t="shared" si="21"/>
        <v>310</v>
      </c>
      <c r="B1063" s="71" t="s">
        <v>310</v>
      </c>
      <c r="C1063" s="88" t="s">
        <v>311</v>
      </c>
      <c r="D1063" s="70">
        <v>1722</v>
      </c>
      <c r="E1063" s="62">
        <v>860.13</v>
      </c>
      <c r="F1063" s="152">
        <v>29221</v>
      </c>
      <c r="G1063" s="183"/>
    </row>
    <row r="1064" spans="1:7" ht="37.5" customHeight="1">
      <c r="A1064" s="151">
        <f t="shared" si="21"/>
        <v>311</v>
      </c>
      <c r="B1064" s="71" t="s">
        <v>312</v>
      </c>
      <c r="C1064" s="88" t="s">
        <v>313</v>
      </c>
      <c r="D1064" s="70">
        <v>38431.7</v>
      </c>
      <c r="E1064" s="62">
        <v>26327.54</v>
      </c>
      <c r="F1064" s="152">
        <v>29221</v>
      </c>
      <c r="G1064" s="183"/>
    </row>
    <row r="1065" spans="1:7" ht="39" customHeight="1">
      <c r="A1065" s="151">
        <f t="shared" si="21"/>
        <v>312</v>
      </c>
      <c r="B1065" s="71" t="s">
        <v>314</v>
      </c>
      <c r="C1065" s="88" t="s">
        <v>315</v>
      </c>
      <c r="D1065" s="70">
        <v>215204.37</v>
      </c>
      <c r="E1065" s="70">
        <v>115473.1</v>
      </c>
      <c r="F1065" s="152">
        <v>29221</v>
      </c>
      <c r="G1065" s="183"/>
    </row>
    <row r="1066" spans="1:7" ht="34.5" customHeight="1">
      <c r="A1066" s="151">
        <f t="shared" si="21"/>
        <v>313</v>
      </c>
      <c r="B1066" s="71" t="s">
        <v>316</v>
      </c>
      <c r="C1066" s="88" t="s">
        <v>317</v>
      </c>
      <c r="D1066" s="70">
        <v>18816.86</v>
      </c>
      <c r="E1066" s="62">
        <v>10400.81</v>
      </c>
      <c r="F1066" s="152">
        <v>29221</v>
      </c>
      <c r="G1066" s="183"/>
    </row>
    <row r="1067" spans="1:7" ht="33.75" customHeight="1">
      <c r="A1067" s="151">
        <f t="shared" si="21"/>
        <v>314</v>
      </c>
      <c r="B1067" s="71" t="s">
        <v>318</v>
      </c>
      <c r="C1067" s="88" t="s">
        <v>319</v>
      </c>
      <c r="D1067" s="70">
        <v>3239</v>
      </c>
      <c r="E1067" s="62">
        <v>1617.68</v>
      </c>
      <c r="F1067" s="152">
        <v>29221</v>
      </c>
      <c r="G1067" s="183"/>
    </row>
    <row r="1068" spans="1:7" ht="38.25" customHeight="1">
      <c r="A1068" s="151">
        <f t="shared" si="21"/>
        <v>315</v>
      </c>
      <c r="B1068" s="71" t="s">
        <v>320</v>
      </c>
      <c r="C1068" s="88" t="s">
        <v>321</v>
      </c>
      <c r="D1068" s="70">
        <v>1394</v>
      </c>
      <c r="E1068" s="62">
        <v>696.57</v>
      </c>
      <c r="F1068" s="152">
        <v>29221</v>
      </c>
      <c r="G1068" s="183"/>
    </row>
    <row r="1069" spans="1:7" ht="36.75" customHeight="1">
      <c r="A1069" s="151">
        <f t="shared" si="21"/>
        <v>316</v>
      </c>
      <c r="B1069" s="71" t="s">
        <v>322</v>
      </c>
      <c r="C1069" s="88" t="s">
        <v>323</v>
      </c>
      <c r="D1069" s="70">
        <v>697</v>
      </c>
      <c r="E1069" s="62">
        <v>347.93</v>
      </c>
      <c r="F1069" s="152">
        <v>29221</v>
      </c>
      <c r="G1069" s="183"/>
    </row>
    <row r="1070" spans="1:7" ht="21" customHeight="1">
      <c r="A1070" s="151">
        <f t="shared" si="21"/>
        <v>317</v>
      </c>
      <c r="B1070" s="71" t="s">
        <v>324</v>
      </c>
      <c r="C1070" s="88" t="s">
        <v>325</v>
      </c>
      <c r="D1070" s="70">
        <v>6150</v>
      </c>
      <c r="E1070" s="62">
        <v>3071.79</v>
      </c>
      <c r="F1070" s="152">
        <v>29221</v>
      </c>
      <c r="G1070" s="183"/>
    </row>
    <row r="1071" spans="1:7" ht="21.75" customHeight="1">
      <c r="A1071" s="151">
        <f t="shared" si="21"/>
        <v>318</v>
      </c>
      <c r="B1071" s="71" t="s">
        <v>326</v>
      </c>
      <c r="C1071" s="88" t="s">
        <v>327</v>
      </c>
      <c r="D1071" s="70">
        <v>369</v>
      </c>
      <c r="E1071" s="62">
        <v>184.37</v>
      </c>
      <c r="F1071" s="152">
        <v>29221</v>
      </c>
      <c r="G1071" s="183"/>
    </row>
    <row r="1072" spans="1:7" ht="21" customHeight="1">
      <c r="A1072" s="151">
        <f t="shared" si="21"/>
        <v>319</v>
      </c>
      <c r="B1072" s="71" t="s">
        <v>328</v>
      </c>
      <c r="C1072" s="88" t="s">
        <v>329</v>
      </c>
      <c r="D1072" s="70">
        <v>3404.5</v>
      </c>
      <c r="E1072" s="62">
        <v>1738.34</v>
      </c>
      <c r="F1072" s="152">
        <v>29221</v>
      </c>
      <c r="G1072" s="183"/>
    </row>
    <row r="1073" spans="1:7" ht="39" customHeight="1">
      <c r="A1073" s="151">
        <f t="shared" si="21"/>
        <v>320</v>
      </c>
      <c r="B1073" s="71" t="s">
        <v>1405</v>
      </c>
      <c r="C1073" s="88" t="s">
        <v>330</v>
      </c>
      <c r="D1073" s="70">
        <v>770.8</v>
      </c>
      <c r="E1073" s="62">
        <v>384.94</v>
      </c>
      <c r="F1073" s="152">
        <v>29221</v>
      </c>
      <c r="G1073" s="183"/>
    </row>
    <row r="1074" spans="1:7" ht="39.75" customHeight="1">
      <c r="A1074" s="151">
        <f t="shared" si="21"/>
        <v>321</v>
      </c>
      <c r="B1074" s="71" t="s">
        <v>1163</v>
      </c>
      <c r="C1074" s="88" t="s">
        <v>1164</v>
      </c>
      <c r="D1074" s="183">
        <v>3936</v>
      </c>
      <c r="E1074" s="62">
        <v>1437.77</v>
      </c>
      <c r="F1074" s="152">
        <v>29221</v>
      </c>
      <c r="G1074" s="183"/>
    </row>
    <row r="1075" spans="1:7" ht="41.25" customHeight="1">
      <c r="A1075" s="151">
        <f t="shared" si="21"/>
        <v>322</v>
      </c>
      <c r="B1075" s="71" t="s">
        <v>331</v>
      </c>
      <c r="C1075" s="88" t="s">
        <v>332</v>
      </c>
      <c r="D1075" s="70">
        <v>1230</v>
      </c>
      <c r="E1075" s="62">
        <v>614.07</v>
      </c>
      <c r="F1075" s="152">
        <v>29221</v>
      </c>
      <c r="G1075" s="183"/>
    </row>
    <row r="1076" spans="1:7" ht="33.75" customHeight="1">
      <c r="A1076" s="151">
        <f t="shared" si="21"/>
        <v>323</v>
      </c>
      <c r="B1076" s="71" t="s">
        <v>1626</v>
      </c>
      <c r="C1076" s="88" t="s">
        <v>333</v>
      </c>
      <c r="D1076" s="70">
        <v>2130</v>
      </c>
      <c r="E1076" s="62">
        <v>1063.65</v>
      </c>
      <c r="F1076" s="152">
        <v>29221</v>
      </c>
      <c r="G1076" s="183"/>
    </row>
    <row r="1077" spans="1:7" ht="26.25" customHeight="1">
      <c r="A1077" s="151">
        <f aca="true" t="shared" si="22" ref="A1077:A1140">A1076+1</f>
        <v>324</v>
      </c>
      <c r="B1077" s="71" t="s">
        <v>334</v>
      </c>
      <c r="C1077" s="88" t="s">
        <v>335</v>
      </c>
      <c r="D1077" s="70">
        <v>3772</v>
      </c>
      <c r="E1077" s="62">
        <v>1884.54</v>
      </c>
      <c r="F1077" s="152">
        <v>29221</v>
      </c>
      <c r="G1077" s="183"/>
    </row>
    <row r="1078" spans="1:7" ht="39.75" customHeight="1">
      <c r="A1078" s="151">
        <f t="shared" si="22"/>
        <v>325</v>
      </c>
      <c r="B1078" s="71" t="s">
        <v>336</v>
      </c>
      <c r="C1078" s="88" t="s">
        <v>337</v>
      </c>
      <c r="D1078" s="70">
        <v>2164.8</v>
      </c>
      <c r="E1078" s="62">
        <v>1081.51</v>
      </c>
      <c r="F1078" s="152">
        <v>29221</v>
      </c>
      <c r="G1078" s="183"/>
    </row>
    <row r="1079" spans="1:7" ht="54.75" customHeight="1">
      <c r="A1079" s="151">
        <f t="shared" si="22"/>
        <v>326</v>
      </c>
      <c r="B1079" s="71" t="s">
        <v>338</v>
      </c>
      <c r="C1079" s="88" t="s">
        <v>339</v>
      </c>
      <c r="D1079" s="70">
        <v>3075</v>
      </c>
      <c r="E1079" s="62">
        <v>1535.9</v>
      </c>
      <c r="F1079" s="152">
        <v>29221</v>
      </c>
      <c r="G1079" s="183"/>
    </row>
    <row r="1080" spans="1:7" ht="60" customHeight="1">
      <c r="A1080" s="151">
        <f t="shared" si="22"/>
        <v>327</v>
      </c>
      <c r="B1080" s="71" t="s">
        <v>1627</v>
      </c>
      <c r="C1080" s="88" t="s">
        <v>66</v>
      </c>
      <c r="D1080" s="70">
        <v>471.5</v>
      </c>
      <c r="E1080" s="62">
        <v>235.66</v>
      </c>
      <c r="F1080" s="152">
        <v>29221</v>
      </c>
      <c r="G1080" s="183"/>
    </row>
    <row r="1081" spans="1:7" ht="39" customHeight="1">
      <c r="A1081" s="151">
        <f t="shared" si="22"/>
        <v>328</v>
      </c>
      <c r="B1081" s="71" t="s">
        <v>340</v>
      </c>
      <c r="C1081" s="88" t="s">
        <v>341</v>
      </c>
      <c r="D1081" s="70">
        <v>3444</v>
      </c>
      <c r="E1081" s="62">
        <v>1720.26</v>
      </c>
      <c r="F1081" s="152">
        <v>29221</v>
      </c>
      <c r="G1081" s="183"/>
    </row>
    <row r="1082" spans="1:7" ht="38.25" customHeight="1">
      <c r="A1082" s="151">
        <f t="shared" si="22"/>
        <v>329</v>
      </c>
      <c r="B1082" s="71" t="s">
        <v>342</v>
      </c>
      <c r="C1082" s="88" t="s">
        <v>343</v>
      </c>
      <c r="D1082" s="70">
        <v>328</v>
      </c>
      <c r="E1082" s="62">
        <v>163.56</v>
      </c>
      <c r="F1082" s="152">
        <v>29221</v>
      </c>
      <c r="G1082" s="183"/>
    </row>
    <row r="1083" spans="1:7" ht="38.25" customHeight="1">
      <c r="A1083" s="151">
        <f t="shared" si="22"/>
        <v>330</v>
      </c>
      <c r="B1083" s="71" t="s">
        <v>344</v>
      </c>
      <c r="C1083" s="88" t="s">
        <v>73</v>
      </c>
      <c r="D1083" s="70">
        <v>3813</v>
      </c>
      <c r="E1083" s="62">
        <v>1904.63</v>
      </c>
      <c r="F1083" s="152">
        <v>29221</v>
      </c>
      <c r="G1083" s="183"/>
    </row>
    <row r="1084" spans="1:7" ht="34.5" customHeight="1">
      <c r="A1084" s="151">
        <f t="shared" si="22"/>
        <v>331</v>
      </c>
      <c r="B1084" s="71" t="s">
        <v>345</v>
      </c>
      <c r="C1084" s="88" t="s">
        <v>346</v>
      </c>
      <c r="D1084" s="70">
        <v>465</v>
      </c>
      <c r="E1084" s="62">
        <v>243.5</v>
      </c>
      <c r="F1084" s="152">
        <v>29221</v>
      </c>
      <c r="G1084" s="183"/>
    </row>
    <row r="1085" spans="1:7" ht="36" customHeight="1">
      <c r="A1085" s="151">
        <f t="shared" si="22"/>
        <v>332</v>
      </c>
      <c r="B1085" s="71" t="s">
        <v>347</v>
      </c>
      <c r="C1085" s="88" t="s">
        <v>348</v>
      </c>
      <c r="D1085" s="70">
        <v>246</v>
      </c>
      <c r="E1085" s="62">
        <v>122.67</v>
      </c>
      <c r="F1085" s="152">
        <v>29221</v>
      </c>
      <c r="G1085" s="183"/>
    </row>
    <row r="1086" spans="1:7" ht="38.25" customHeight="1">
      <c r="A1086" s="151">
        <f t="shared" si="22"/>
        <v>333</v>
      </c>
      <c r="B1086" s="71" t="s">
        <v>1406</v>
      </c>
      <c r="C1086" s="88" t="s">
        <v>1407</v>
      </c>
      <c r="D1086" s="70">
        <v>8284.74</v>
      </c>
      <c r="E1086" s="62">
        <v>4142.12</v>
      </c>
      <c r="F1086" s="152">
        <v>29221</v>
      </c>
      <c r="G1086" s="183"/>
    </row>
    <row r="1087" spans="1:7" ht="53.25" customHeight="1">
      <c r="A1087" s="151">
        <f t="shared" si="22"/>
        <v>334</v>
      </c>
      <c r="B1087" s="71" t="s">
        <v>1408</v>
      </c>
      <c r="C1087" s="88" t="s">
        <v>1180</v>
      </c>
      <c r="D1087" s="70">
        <v>6150</v>
      </c>
      <c r="E1087" s="62">
        <v>3071.79</v>
      </c>
      <c r="F1087" s="152">
        <v>29221</v>
      </c>
      <c r="G1087" s="183"/>
    </row>
    <row r="1088" spans="1:7" ht="37.5" customHeight="1">
      <c r="A1088" s="151">
        <f t="shared" si="22"/>
        <v>335</v>
      </c>
      <c r="B1088" s="71" t="s">
        <v>1409</v>
      </c>
      <c r="C1088" s="88" t="s">
        <v>1180</v>
      </c>
      <c r="D1088" s="70">
        <v>80570.74</v>
      </c>
      <c r="E1088" s="62">
        <v>43571.06</v>
      </c>
      <c r="F1088" s="152">
        <v>29221</v>
      </c>
      <c r="G1088" s="183"/>
    </row>
    <row r="1089" spans="1:7" ht="38.25" customHeight="1">
      <c r="A1089" s="151">
        <f t="shared" si="22"/>
        <v>336</v>
      </c>
      <c r="B1089" s="71" t="s">
        <v>1410</v>
      </c>
      <c r="C1089" s="88" t="s">
        <v>349</v>
      </c>
      <c r="D1089" s="70">
        <v>5743.5</v>
      </c>
      <c r="E1089" s="62">
        <v>3309.03</v>
      </c>
      <c r="F1089" s="152">
        <v>29221</v>
      </c>
      <c r="G1089" s="183"/>
    </row>
    <row r="1090" spans="1:7" ht="37.5" customHeight="1">
      <c r="A1090" s="151">
        <f t="shared" si="22"/>
        <v>337</v>
      </c>
      <c r="B1090" s="71" t="s">
        <v>1411</v>
      </c>
      <c r="C1090" s="88" t="s">
        <v>350</v>
      </c>
      <c r="D1090" s="70">
        <v>574</v>
      </c>
      <c r="E1090" s="62">
        <v>286.95</v>
      </c>
      <c r="F1090" s="152">
        <v>29221</v>
      </c>
      <c r="G1090" s="183"/>
    </row>
    <row r="1091" spans="1:7" ht="36.75" customHeight="1">
      <c r="A1091" s="151">
        <f t="shared" si="22"/>
        <v>338</v>
      </c>
      <c r="B1091" s="71" t="s">
        <v>351</v>
      </c>
      <c r="C1091" s="88" t="s">
        <v>352</v>
      </c>
      <c r="D1091" s="70">
        <v>2173</v>
      </c>
      <c r="E1091" s="62">
        <v>1085.39</v>
      </c>
      <c r="F1091" s="152">
        <v>29221</v>
      </c>
      <c r="G1091" s="183"/>
    </row>
    <row r="1092" spans="1:7" ht="37.5" customHeight="1">
      <c r="A1092" s="151">
        <f t="shared" si="22"/>
        <v>339</v>
      </c>
      <c r="B1092" s="71" t="s">
        <v>1412</v>
      </c>
      <c r="C1092" s="88" t="s">
        <v>353</v>
      </c>
      <c r="D1092" s="70">
        <v>63263</v>
      </c>
      <c r="E1092" s="62">
        <v>32402.86</v>
      </c>
      <c r="F1092" s="152">
        <v>29221</v>
      </c>
      <c r="G1092" s="183"/>
    </row>
    <row r="1093" spans="1:7" ht="37.5" customHeight="1">
      <c r="A1093" s="151">
        <f t="shared" si="22"/>
        <v>340</v>
      </c>
      <c r="B1093" s="71" t="s">
        <v>354</v>
      </c>
      <c r="C1093" s="88" t="s">
        <v>512</v>
      </c>
      <c r="D1093" s="70">
        <v>8005.31</v>
      </c>
      <c r="E1093" s="62">
        <v>4382.56</v>
      </c>
      <c r="F1093" s="152">
        <v>29221</v>
      </c>
      <c r="G1093" s="183"/>
    </row>
    <row r="1094" spans="1:7" ht="35.25" customHeight="1">
      <c r="A1094" s="151">
        <f t="shared" si="22"/>
        <v>341</v>
      </c>
      <c r="B1094" s="71" t="s">
        <v>355</v>
      </c>
      <c r="C1094" s="88" t="s">
        <v>356</v>
      </c>
      <c r="D1094" s="70">
        <v>13791.67</v>
      </c>
      <c r="E1094" s="62">
        <v>6977.34</v>
      </c>
      <c r="F1094" s="152">
        <v>29221</v>
      </c>
      <c r="G1094" s="183"/>
    </row>
    <row r="1095" spans="1:7" ht="34.5" customHeight="1">
      <c r="A1095" s="151">
        <f t="shared" si="22"/>
        <v>342</v>
      </c>
      <c r="B1095" s="71" t="s">
        <v>357</v>
      </c>
      <c r="C1095" s="88" t="s">
        <v>353</v>
      </c>
      <c r="D1095" s="70">
        <v>11193</v>
      </c>
      <c r="E1095" s="62">
        <v>5591.21</v>
      </c>
      <c r="F1095" s="152">
        <v>29221</v>
      </c>
      <c r="G1095" s="183"/>
    </row>
    <row r="1096" spans="1:7" ht="37.5" customHeight="1">
      <c r="A1096" s="151">
        <f t="shared" si="22"/>
        <v>343</v>
      </c>
      <c r="B1096" s="71" t="s">
        <v>358</v>
      </c>
      <c r="C1096" s="88" t="s">
        <v>359</v>
      </c>
      <c r="D1096" s="70">
        <v>50334.06</v>
      </c>
      <c r="E1096" s="62">
        <v>27027.42</v>
      </c>
      <c r="F1096" s="152">
        <v>29221</v>
      </c>
      <c r="G1096" s="183"/>
    </row>
    <row r="1097" spans="1:7" ht="36.75" customHeight="1">
      <c r="A1097" s="151">
        <f t="shared" si="22"/>
        <v>344</v>
      </c>
      <c r="B1097" s="71" t="s">
        <v>360</v>
      </c>
      <c r="C1097" s="88" t="s">
        <v>361</v>
      </c>
      <c r="D1097" s="70">
        <v>1250.5</v>
      </c>
      <c r="E1097" s="62">
        <v>624.47</v>
      </c>
      <c r="F1097" s="152">
        <v>29221</v>
      </c>
      <c r="G1097" s="183"/>
    </row>
    <row r="1098" spans="1:7" ht="33.75" customHeight="1">
      <c r="A1098" s="151">
        <f t="shared" si="22"/>
        <v>345</v>
      </c>
      <c r="B1098" s="71" t="s">
        <v>362</v>
      </c>
      <c r="C1098" s="88" t="s">
        <v>363</v>
      </c>
      <c r="D1098" s="70">
        <v>3493.2</v>
      </c>
      <c r="E1098" s="62">
        <v>1744.94</v>
      </c>
      <c r="F1098" s="152">
        <v>29221</v>
      </c>
      <c r="G1098" s="183"/>
    </row>
    <row r="1099" spans="1:7" ht="37.5" customHeight="1">
      <c r="A1099" s="151">
        <f t="shared" si="22"/>
        <v>346</v>
      </c>
      <c r="B1099" s="71" t="s">
        <v>364</v>
      </c>
      <c r="C1099" s="88" t="s">
        <v>365</v>
      </c>
      <c r="D1099" s="70">
        <v>6783.88</v>
      </c>
      <c r="E1099" s="62">
        <v>3795.83</v>
      </c>
      <c r="F1099" s="152">
        <v>29221</v>
      </c>
      <c r="G1099" s="183"/>
    </row>
    <row r="1100" spans="1:7" ht="37.5" customHeight="1">
      <c r="A1100" s="151">
        <f t="shared" si="22"/>
        <v>347</v>
      </c>
      <c r="B1100" s="71" t="s">
        <v>366</v>
      </c>
      <c r="C1100" s="88" t="s">
        <v>367</v>
      </c>
      <c r="D1100" s="70">
        <v>615</v>
      </c>
      <c r="E1100" s="62">
        <v>307.04</v>
      </c>
      <c r="F1100" s="152">
        <v>29221</v>
      </c>
      <c r="G1100" s="183"/>
    </row>
    <row r="1101" spans="1:7" ht="37.5" customHeight="1">
      <c r="A1101" s="151">
        <f t="shared" si="22"/>
        <v>348</v>
      </c>
      <c r="B1101" s="71" t="s">
        <v>368</v>
      </c>
      <c r="C1101" s="88" t="s">
        <v>369</v>
      </c>
      <c r="D1101" s="70">
        <v>820</v>
      </c>
      <c r="E1101" s="62">
        <v>409.62</v>
      </c>
      <c r="F1101" s="152">
        <v>29221</v>
      </c>
      <c r="G1101" s="183"/>
    </row>
    <row r="1102" spans="1:7" ht="37.5" customHeight="1">
      <c r="A1102" s="151">
        <f t="shared" si="22"/>
        <v>349</v>
      </c>
      <c r="B1102" s="71" t="s">
        <v>370</v>
      </c>
      <c r="C1102" s="88" t="s">
        <v>371</v>
      </c>
      <c r="D1102" s="70">
        <v>2214</v>
      </c>
      <c r="E1102" s="62">
        <v>1106.19</v>
      </c>
      <c r="F1102" s="152">
        <v>29221</v>
      </c>
      <c r="G1102" s="183"/>
    </row>
    <row r="1103" spans="1:7" ht="37.5" customHeight="1">
      <c r="A1103" s="151">
        <f t="shared" si="22"/>
        <v>350</v>
      </c>
      <c r="B1103" s="71" t="s">
        <v>1165</v>
      </c>
      <c r="C1103" s="88" t="s">
        <v>1166</v>
      </c>
      <c r="D1103" s="70">
        <v>410</v>
      </c>
      <c r="E1103" s="62">
        <v>204.45</v>
      </c>
      <c r="F1103" s="152">
        <v>29221</v>
      </c>
      <c r="G1103" s="183"/>
    </row>
    <row r="1104" spans="1:7" ht="36" customHeight="1">
      <c r="A1104" s="151">
        <f t="shared" si="22"/>
        <v>351</v>
      </c>
      <c r="B1104" s="71" t="s">
        <v>1167</v>
      </c>
      <c r="C1104" s="88" t="s">
        <v>1168</v>
      </c>
      <c r="D1104" s="70">
        <v>8583.63</v>
      </c>
      <c r="E1104" s="62">
        <v>4729.7</v>
      </c>
      <c r="F1104" s="152">
        <v>29221</v>
      </c>
      <c r="G1104" s="183"/>
    </row>
    <row r="1105" spans="1:7" ht="37.5" customHeight="1">
      <c r="A1105" s="151">
        <f t="shared" si="22"/>
        <v>352</v>
      </c>
      <c r="B1105" s="71" t="s">
        <v>1169</v>
      </c>
      <c r="C1105" s="88" t="s">
        <v>1170</v>
      </c>
      <c r="D1105" s="70">
        <v>1804</v>
      </c>
      <c r="E1105" s="183">
        <v>901.02</v>
      </c>
      <c r="F1105" s="152">
        <v>29221</v>
      </c>
      <c r="G1105" s="183"/>
    </row>
    <row r="1106" spans="1:7" ht="38.25" customHeight="1">
      <c r="A1106" s="151">
        <f t="shared" si="22"/>
        <v>353</v>
      </c>
      <c r="B1106" s="71" t="s">
        <v>1171</v>
      </c>
      <c r="C1106" s="88" t="s">
        <v>1172</v>
      </c>
      <c r="D1106" s="70">
        <v>14104</v>
      </c>
      <c r="E1106" s="62">
        <v>7045.32</v>
      </c>
      <c r="F1106" s="152">
        <v>29221</v>
      </c>
      <c r="G1106" s="183"/>
    </row>
    <row r="1107" spans="1:7" ht="36.75" customHeight="1">
      <c r="A1107" s="151">
        <f t="shared" si="22"/>
        <v>354</v>
      </c>
      <c r="B1107" s="71" t="s">
        <v>1173</v>
      </c>
      <c r="C1107" s="88" t="s">
        <v>1174</v>
      </c>
      <c r="D1107" s="70">
        <v>9389</v>
      </c>
      <c r="E1107" s="62">
        <v>4690.19</v>
      </c>
      <c r="F1107" s="152">
        <v>29221</v>
      </c>
      <c r="G1107" s="183"/>
    </row>
    <row r="1108" spans="1:7" ht="36" customHeight="1">
      <c r="A1108" s="151">
        <f t="shared" si="22"/>
        <v>355</v>
      </c>
      <c r="B1108" s="71" t="s">
        <v>372</v>
      </c>
      <c r="C1108" s="88" t="s">
        <v>373</v>
      </c>
      <c r="D1108" s="70">
        <v>2906.9</v>
      </c>
      <c r="E1108" s="62">
        <v>1452.18</v>
      </c>
      <c r="F1108" s="152">
        <v>29221</v>
      </c>
      <c r="G1108" s="183"/>
    </row>
    <row r="1109" spans="1:7" ht="34.5" customHeight="1">
      <c r="A1109" s="151">
        <f t="shared" si="22"/>
        <v>356</v>
      </c>
      <c r="B1109" s="71" t="s">
        <v>374</v>
      </c>
      <c r="C1109" s="88" t="s">
        <v>375</v>
      </c>
      <c r="D1109" s="70">
        <v>18491</v>
      </c>
      <c r="E1109" s="62">
        <v>9236.9</v>
      </c>
      <c r="F1109" s="152">
        <v>29221</v>
      </c>
      <c r="G1109" s="183"/>
    </row>
    <row r="1110" spans="1:7" ht="33.75" customHeight="1">
      <c r="A1110" s="151">
        <f t="shared" si="22"/>
        <v>357</v>
      </c>
      <c r="B1110" s="71" t="s">
        <v>376</v>
      </c>
      <c r="C1110" s="88" t="s">
        <v>377</v>
      </c>
      <c r="D1110" s="70">
        <v>4428</v>
      </c>
      <c r="E1110" s="62">
        <v>2211.66</v>
      </c>
      <c r="F1110" s="152">
        <v>29221</v>
      </c>
      <c r="G1110" s="183"/>
    </row>
    <row r="1111" spans="1:7" ht="36.75" customHeight="1">
      <c r="A1111" s="151">
        <f t="shared" si="22"/>
        <v>358</v>
      </c>
      <c r="B1111" s="71" t="s">
        <v>378</v>
      </c>
      <c r="C1111" s="88" t="s">
        <v>379</v>
      </c>
      <c r="D1111" s="70">
        <v>4551</v>
      </c>
      <c r="E1111" s="62">
        <v>2273.36</v>
      </c>
      <c r="F1111" s="152">
        <v>29221</v>
      </c>
      <c r="G1111" s="183"/>
    </row>
    <row r="1112" spans="1:7" ht="36.75" customHeight="1">
      <c r="A1112" s="151">
        <f t="shared" si="22"/>
        <v>359</v>
      </c>
      <c r="B1112" s="71" t="s">
        <v>380</v>
      </c>
      <c r="C1112" s="88" t="s">
        <v>381</v>
      </c>
      <c r="D1112" s="70">
        <v>451</v>
      </c>
      <c r="E1112" s="62">
        <v>225.26</v>
      </c>
      <c r="F1112" s="152">
        <v>29221</v>
      </c>
      <c r="G1112" s="183"/>
    </row>
    <row r="1113" spans="1:7" ht="36.75" customHeight="1">
      <c r="A1113" s="151">
        <f t="shared" si="22"/>
        <v>360</v>
      </c>
      <c r="B1113" s="71" t="s">
        <v>382</v>
      </c>
      <c r="C1113" s="88" t="s">
        <v>383</v>
      </c>
      <c r="D1113" s="70">
        <v>738</v>
      </c>
      <c r="E1113" s="62">
        <v>368.73</v>
      </c>
      <c r="F1113" s="152">
        <v>29221</v>
      </c>
      <c r="G1113" s="183"/>
    </row>
    <row r="1114" spans="1:7" ht="36.75" customHeight="1">
      <c r="A1114" s="151">
        <f t="shared" si="22"/>
        <v>361</v>
      </c>
      <c r="B1114" s="71" t="s">
        <v>1175</v>
      </c>
      <c r="C1114" s="88" t="s">
        <v>384</v>
      </c>
      <c r="D1114" s="70">
        <v>205</v>
      </c>
      <c r="E1114" s="62">
        <v>102.59</v>
      </c>
      <c r="F1114" s="152">
        <v>29221</v>
      </c>
      <c r="G1114" s="183"/>
    </row>
    <row r="1115" spans="1:7" ht="36.75" customHeight="1">
      <c r="A1115" s="151">
        <f t="shared" si="22"/>
        <v>362</v>
      </c>
      <c r="B1115" s="71" t="s">
        <v>385</v>
      </c>
      <c r="C1115" s="88" t="s">
        <v>386</v>
      </c>
      <c r="D1115" s="70">
        <v>1353</v>
      </c>
      <c r="E1115" s="62">
        <v>675.77</v>
      </c>
      <c r="F1115" s="152">
        <v>29221</v>
      </c>
      <c r="G1115" s="183"/>
    </row>
    <row r="1116" spans="1:7" ht="36.75" customHeight="1">
      <c r="A1116" s="151">
        <f t="shared" si="22"/>
        <v>363</v>
      </c>
      <c r="B1116" s="71" t="s">
        <v>387</v>
      </c>
      <c r="C1116" s="88" t="s">
        <v>388</v>
      </c>
      <c r="D1116" s="70">
        <v>1558</v>
      </c>
      <c r="E1116" s="62">
        <v>778.35</v>
      </c>
      <c r="F1116" s="153">
        <v>29221</v>
      </c>
      <c r="G1116" s="183"/>
    </row>
    <row r="1117" spans="1:7" ht="36.75" customHeight="1">
      <c r="A1117" s="151">
        <f t="shared" si="22"/>
        <v>364</v>
      </c>
      <c r="B1117" s="71" t="s">
        <v>389</v>
      </c>
      <c r="C1117" s="88" t="s">
        <v>390</v>
      </c>
      <c r="D1117" s="70">
        <v>902</v>
      </c>
      <c r="E1117" s="62">
        <v>450.51</v>
      </c>
      <c r="F1117" s="152">
        <v>29221</v>
      </c>
      <c r="G1117" s="183"/>
    </row>
    <row r="1118" spans="1:7" ht="36" customHeight="1">
      <c r="A1118" s="151">
        <f t="shared" si="22"/>
        <v>365</v>
      </c>
      <c r="B1118" s="71" t="s">
        <v>391</v>
      </c>
      <c r="C1118" s="88" t="s">
        <v>392</v>
      </c>
      <c r="D1118" s="70">
        <v>1722</v>
      </c>
      <c r="E1118" s="62">
        <v>860.13</v>
      </c>
      <c r="F1118" s="152">
        <v>29221</v>
      </c>
      <c r="G1118" s="183"/>
    </row>
    <row r="1119" spans="1:7" ht="36.75" customHeight="1">
      <c r="A1119" s="151">
        <f t="shared" si="22"/>
        <v>366</v>
      </c>
      <c r="B1119" s="71" t="s">
        <v>393</v>
      </c>
      <c r="C1119" s="88" t="s">
        <v>394</v>
      </c>
      <c r="D1119" s="70">
        <v>3454</v>
      </c>
      <c r="E1119" s="62">
        <v>1730.93</v>
      </c>
      <c r="F1119" s="152">
        <v>29221</v>
      </c>
      <c r="G1119" s="183"/>
    </row>
    <row r="1120" spans="1:7" ht="39.75" customHeight="1">
      <c r="A1120" s="151">
        <f t="shared" si="22"/>
        <v>367</v>
      </c>
      <c r="B1120" s="71" t="s">
        <v>395</v>
      </c>
      <c r="C1120" s="88" t="s">
        <v>396</v>
      </c>
      <c r="D1120" s="70">
        <v>1681</v>
      </c>
      <c r="E1120" s="62">
        <v>840.05</v>
      </c>
      <c r="F1120" s="152">
        <v>29221</v>
      </c>
      <c r="G1120" s="183"/>
    </row>
    <row r="1121" spans="1:7" ht="35.25" customHeight="1">
      <c r="A1121" s="151">
        <f t="shared" si="22"/>
        <v>368</v>
      </c>
      <c r="B1121" s="71" t="s">
        <v>397</v>
      </c>
      <c r="C1121" s="88" t="s">
        <v>398</v>
      </c>
      <c r="D1121" s="70">
        <v>20545.24</v>
      </c>
      <c r="E1121" s="62">
        <v>11010.39</v>
      </c>
      <c r="F1121" s="152">
        <v>29221</v>
      </c>
      <c r="G1121" s="183"/>
    </row>
    <row r="1122" spans="1:7" ht="39" customHeight="1">
      <c r="A1122" s="151">
        <f t="shared" si="22"/>
        <v>369</v>
      </c>
      <c r="B1122" s="71" t="s">
        <v>402</v>
      </c>
      <c r="C1122" s="88" t="s">
        <v>403</v>
      </c>
      <c r="D1122" s="70">
        <v>3590</v>
      </c>
      <c r="E1122" s="62">
        <v>1792.98</v>
      </c>
      <c r="F1122" s="152">
        <v>29221</v>
      </c>
      <c r="G1122" s="183"/>
    </row>
    <row r="1123" spans="1:7" ht="36.75" customHeight="1">
      <c r="A1123" s="151">
        <f t="shared" si="22"/>
        <v>370</v>
      </c>
      <c r="B1123" s="71" t="s">
        <v>404</v>
      </c>
      <c r="C1123" s="88" t="s">
        <v>405</v>
      </c>
      <c r="D1123" s="70">
        <v>348.5</v>
      </c>
      <c r="E1123" s="62">
        <v>173.96</v>
      </c>
      <c r="F1123" s="152">
        <v>29221</v>
      </c>
      <c r="G1123" s="183"/>
    </row>
    <row r="1124" spans="1:7" ht="34.5" customHeight="1">
      <c r="A1124" s="151">
        <f t="shared" si="22"/>
        <v>371</v>
      </c>
      <c r="B1124" s="71" t="s">
        <v>406</v>
      </c>
      <c r="C1124" s="88" t="s">
        <v>407</v>
      </c>
      <c r="D1124" s="70">
        <v>246</v>
      </c>
      <c r="E1124" s="62">
        <v>122.67</v>
      </c>
      <c r="F1124" s="152">
        <v>29221</v>
      </c>
      <c r="G1124" s="183"/>
    </row>
    <row r="1125" spans="1:7" ht="36.75" customHeight="1">
      <c r="A1125" s="151">
        <f t="shared" si="22"/>
        <v>372</v>
      </c>
      <c r="B1125" s="71" t="s">
        <v>1176</v>
      </c>
      <c r="C1125" s="88" t="s">
        <v>408</v>
      </c>
      <c r="D1125" s="70">
        <v>3239</v>
      </c>
      <c r="E1125" s="62">
        <v>1617.68</v>
      </c>
      <c r="F1125" s="152">
        <v>29221</v>
      </c>
      <c r="G1125" s="183"/>
    </row>
    <row r="1126" spans="1:7" ht="35.25" customHeight="1">
      <c r="A1126" s="151">
        <f t="shared" si="22"/>
        <v>373</v>
      </c>
      <c r="B1126" s="71" t="s">
        <v>409</v>
      </c>
      <c r="C1126" s="88" t="s">
        <v>410</v>
      </c>
      <c r="D1126" s="70">
        <v>6888</v>
      </c>
      <c r="E1126" s="62">
        <v>3440.52</v>
      </c>
      <c r="F1126" s="152">
        <v>29221</v>
      </c>
      <c r="G1126" s="183"/>
    </row>
    <row r="1127" spans="1:7" ht="36" customHeight="1">
      <c r="A1127" s="151">
        <f t="shared" si="22"/>
        <v>374</v>
      </c>
      <c r="B1127" s="71" t="s">
        <v>411</v>
      </c>
      <c r="C1127" s="88" t="s">
        <v>407</v>
      </c>
      <c r="D1127" s="70">
        <v>4182</v>
      </c>
      <c r="E1127" s="62">
        <v>2088.99</v>
      </c>
      <c r="F1127" s="152">
        <v>29221</v>
      </c>
      <c r="G1127" s="183"/>
    </row>
    <row r="1128" spans="1:7" ht="33" customHeight="1">
      <c r="A1128" s="151">
        <f t="shared" si="22"/>
        <v>375</v>
      </c>
      <c r="B1128" s="71" t="s">
        <v>1177</v>
      </c>
      <c r="C1128" s="88" t="s">
        <v>1178</v>
      </c>
      <c r="D1128" s="70">
        <v>41738</v>
      </c>
      <c r="E1128" s="62">
        <v>20849.2</v>
      </c>
      <c r="F1128" s="152">
        <v>29221</v>
      </c>
      <c r="G1128" s="183"/>
    </row>
    <row r="1129" spans="1:7" ht="36.75" customHeight="1">
      <c r="A1129" s="151">
        <f t="shared" si="22"/>
        <v>376</v>
      </c>
      <c r="B1129" s="71" t="s">
        <v>412</v>
      </c>
      <c r="C1129" s="88" t="s">
        <v>413</v>
      </c>
      <c r="D1129" s="70">
        <v>1476</v>
      </c>
      <c r="E1129" s="62">
        <v>737.46</v>
      </c>
      <c r="F1129" s="152">
        <v>29221</v>
      </c>
      <c r="G1129" s="183"/>
    </row>
    <row r="1130" spans="1:7" ht="35.25" customHeight="1">
      <c r="A1130" s="151">
        <f t="shared" si="22"/>
        <v>377</v>
      </c>
      <c r="B1130" s="71" t="s">
        <v>414</v>
      </c>
      <c r="C1130" s="88" t="s">
        <v>415</v>
      </c>
      <c r="D1130" s="70">
        <v>3813</v>
      </c>
      <c r="E1130" s="62">
        <v>1904.63</v>
      </c>
      <c r="F1130" s="152">
        <v>29221</v>
      </c>
      <c r="G1130" s="183"/>
    </row>
    <row r="1131" spans="1:7" ht="35.25" customHeight="1">
      <c r="A1131" s="151">
        <f t="shared" si="22"/>
        <v>378</v>
      </c>
      <c r="B1131" s="71" t="s">
        <v>416</v>
      </c>
      <c r="C1131" s="88" t="s">
        <v>417</v>
      </c>
      <c r="D1131" s="70">
        <v>5227.5</v>
      </c>
      <c r="E1131" s="62">
        <v>2611.6</v>
      </c>
      <c r="F1131" s="152">
        <v>29221</v>
      </c>
      <c r="G1131" s="183"/>
    </row>
    <row r="1132" spans="1:7" ht="36.75" customHeight="1">
      <c r="A1132" s="151">
        <f t="shared" si="22"/>
        <v>379</v>
      </c>
      <c r="B1132" s="71" t="s">
        <v>1179</v>
      </c>
      <c r="C1132" s="88" t="s">
        <v>1180</v>
      </c>
      <c r="D1132" s="70">
        <v>3936</v>
      </c>
      <c r="E1132" s="62">
        <v>1966.32</v>
      </c>
      <c r="F1132" s="152">
        <v>29221</v>
      </c>
      <c r="G1132" s="183"/>
    </row>
    <row r="1133" spans="1:7" ht="22.5" customHeight="1">
      <c r="A1133" s="151">
        <f t="shared" si="22"/>
        <v>380</v>
      </c>
      <c r="B1133" s="71" t="s">
        <v>418</v>
      </c>
      <c r="C1133" s="88" t="s">
        <v>419</v>
      </c>
      <c r="D1133" s="70">
        <v>820</v>
      </c>
      <c r="E1133" s="62">
        <v>409.62</v>
      </c>
      <c r="F1133" s="152">
        <v>29221</v>
      </c>
      <c r="G1133" s="183"/>
    </row>
    <row r="1134" spans="1:7" ht="23.25" customHeight="1">
      <c r="A1134" s="151">
        <f t="shared" si="22"/>
        <v>381</v>
      </c>
      <c r="B1134" s="71" t="s">
        <v>420</v>
      </c>
      <c r="C1134" s="88" t="s">
        <v>419</v>
      </c>
      <c r="D1134" s="70">
        <v>565.19</v>
      </c>
      <c r="E1134" s="62">
        <v>284.69</v>
      </c>
      <c r="F1134" s="152">
        <v>29221</v>
      </c>
      <c r="G1134" s="183"/>
    </row>
    <row r="1135" spans="1:7" ht="36.75" customHeight="1">
      <c r="A1135" s="151">
        <f t="shared" si="22"/>
        <v>382</v>
      </c>
      <c r="B1135" s="71" t="s">
        <v>1181</v>
      </c>
      <c r="C1135" s="88" t="s">
        <v>1180</v>
      </c>
      <c r="D1135" s="70">
        <v>9680.77</v>
      </c>
      <c r="E1135" s="62">
        <v>5696.41</v>
      </c>
      <c r="F1135" s="152">
        <v>29221</v>
      </c>
      <c r="G1135" s="183"/>
    </row>
    <row r="1136" spans="1:7" ht="22.5" customHeight="1">
      <c r="A1136" s="151">
        <f t="shared" si="22"/>
        <v>383</v>
      </c>
      <c r="B1136" s="71" t="s">
        <v>421</v>
      </c>
      <c r="C1136" s="88" t="s">
        <v>1180</v>
      </c>
      <c r="D1136" s="70">
        <v>4100</v>
      </c>
      <c r="E1136" s="62">
        <v>2048.1</v>
      </c>
      <c r="F1136" s="152">
        <v>29221</v>
      </c>
      <c r="G1136" s="183"/>
    </row>
    <row r="1137" spans="1:7" ht="34.5" customHeight="1">
      <c r="A1137" s="151">
        <f t="shared" si="22"/>
        <v>384</v>
      </c>
      <c r="B1137" s="71" t="s">
        <v>422</v>
      </c>
      <c r="C1137" s="88" t="s">
        <v>1180</v>
      </c>
      <c r="D1137" s="70">
        <v>1230</v>
      </c>
      <c r="E1137" s="62">
        <v>614.07</v>
      </c>
      <c r="F1137" s="152">
        <v>29221</v>
      </c>
      <c r="G1137" s="183"/>
    </row>
    <row r="1138" spans="1:7" ht="40.5" customHeight="1">
      <c r="A1138" s="151">
        <f t="shared" si="22"/>
        <v>385</v>
      </c>
      <c r="B1138" s="71" t="s">
        <v>423</v>
      </c>
      <c r="C1138" s="88" t="s">
        <v>77</v>
      </c>
      <c r="D1138" s="70">
        <v>2291.5</v>
      </c>
      <c r="E1138" s="62">
        <v>1199.15</v>
      </c>
      <c r="F1138" s="152">
        <v>29221</v>
      </c>
      <c r="G1138" s="183"/>
    </row>
    <row r="1139" spans="1:7" ht="37.5" customHeight="1">
      <c r="A1139" s="151">
        <f t="shared" si="22"/>
        <v>386</v>
      </c>
      <c r="B1139" s="71" t="s">
        <v>424</v>
      </c>
      <c r="C1139" s="88" t="s">
        <v>425</v>
      </c>
      <c r="D1139" s="70">
        <v>2460</v>
      </c>
      <c r="E1139" s="62">
        <v>1228.86</v>
      </c>
      <c r="F1139" s="152">
        <v>29221</v>
      </c>
      <c r="G1139" s="183"/>
    </row>
    <row r="1140" spans="1:7" ht="36.75" customHeight="1">
      <c r="A1140" s="151">
        <f t="shared" si="22"/>
        <v>387</v>
      </c>
      <c r="B1140" s="71" t="s">
        <v>426</v>
      </c>
      <c r="C1140" s="88" t="s">
        <v>77</v>
      </c>
      <c r="D1140" s="70">
        <v>12314.34</v>
      </c>
      <c r="E1140" s="62">
        <v>7308.37</v>
      </c>
      <c r="F1140" s="152">
        <v>29221</v>
      </c>
      <c r="G1140" s="183"/>
    </row>
    <row r="1141" spans="1:7" ht="36.75" customHeight="1">
      <c r="A1141" s="151">
        <f aca="true" t="shared" si="23" ref="A1141:A1165">A1140+1</f>
        <v>388</v>
      </c>
      <c r="B1141" s="71" t="s">
        <v>427</v>
      </c>
      <c r="C1141" s="88" t="s">
        <v>137</v>
      </c>
      <c r="D1141" s="70">
        <v>42640</v>
      </c>
      <c r="E1141" s="62">
        <v>21299.52</v>
      </c>
      <c r="F1141" s="152">
        <v>29221</v>
      </c>
      <c r="G1141" s="183"/>
    </row>
    <row r="1142" spans="1:7" ht="36.75" customHeight="1">
      <c r="A1142" s="151">
        <f t="shared" si="23"/>
        <v>389</v>
      </c>
      <c r="B1142" s="71" t="s">
        <v>1182</v>
      </c>
      <c r="C1142" s="88" t="s">
        <v>1095</v>
      </c>
      <c r="D1142" s="183">
        <v>1107</v>
      </c>
      <c r="E1142" s="62">
        <v>622.81</v>
      </c>
      <c r="F1142" s="152">
        <v>29221</v>
      </c>
      <c r="G1142" s="183"/>
    </row>
    <row r="1143" spans="1:7" ht="36.75" customHeight="1">
      <c r="A1143" s="151">
        <f t="shared" si="23"/>
        <v>390</v>
      </c>
      <c r="B1143" s="71" t="s">
        <v>428</v>
      </c>
      <c r="C1143" s="88" t="s">
        <v>429</v>
      </c>
      <c r="D1143" s="70">
        <v>7872</v>
      </c>
      <c r="E1143" s="62">
        <v>3931.92</v>
      </c>
      <c r="F1143" s="152">
        <v>29221</v>
      </c>
      <c r="G1143" s="183"/>
    </row>
    <row r="1144" spans="1:7" ht="36" customHeight="1">
      <c r="A1144" s="151">
        <f t="shared" si="23"/>
        <v>391</v>
      </c>
      <c r="B1144" s="71" t="s">
        <v>430</v>
      </c>
      <c r="C1144" s="88" t="s">
        <v>429</v>
      </c>
      <c r="D1144" s="70">
        <v>26650</v>
      </c>
      <c r="E1144" s="62">
        <v>13312.29</v>
      </c>
      <c r="F1144" s="152">
        <v>29221</v>
      </c>
      <c r="G1144" s="183"/>
    </row>
    <row r="1145" spans="1:7" ht="36.75" customHeight="1">
      <c r="A1145" s="151">
        <f t="shared" si="23"/>
        <v>392</v>
      </c>
      <c r="B1145" s="71" t="s">
        <v>1183</v>
      </c>
      <c r="C1145" s="88" t="s">
        <v>431</v>
      </c>
      <c r="D1145" s="70">
        <v>1025</v>
      </c>
      <c r="E1145" s="62">
        <v>512.21</v>
      </c>
      <c r="F1145" s="152">
        <v>29221</v>
      </c>
      <c r="G1145" s="183"/>
    </row>
    <row r="1146" spans="1:7" ht="36.75" customHeight="1">
      <c r="A1146" s="151">
        <f t="shared" si="23"/>
        <v>393</v>
      </c>
      <c r="B1146" s="71" t="s">
        <v>1184</v>
      </c>
      <c r="C1146" s="88" t="s">
        <v>1185</v>
      </c>
      <c r="D1146" s="70">
        <v>3116.54</v>
      </c>
      <c r="E1146" s="62">
        <v>1812</v>
      </c>
      <c r="F1146" s="152">
        <v>29221</v>
      </c>
      <c r="G1146" s="183"/>
    </row>
    <row r="1147" spans="1:14" ht="36.75" customHeight="1">
      <c r="A1147" s="151">
        <f t="shared" si="23"/>
        <v>394</v>
      </c>
      <c r="B1147" s="71" t="s">
        <v>1186</v>
      </c>
      <c r="C1147" s="88" t="s">
        <v>1071</v>
      </c>
      <c r="D1147" s="70">
        <v>3280</v>
      </c>
      <c r="E1147" s="62">
        <v>1638.48</v>
      </c>
      <c r="F1147" s="152">
        <v>29221</v>
      </c>
      <c r="G1147" s="183"/>
      <c r="N1147" s="112"/>
    </row>
    <row r="1148" spans="1:104" ht="39" customHeight="1">
      <c r="A1148" s="151">
        <f t="shared" si="23"/>
        <v>395</v>
      </c>
      <c r="B1148" s="71" t="s">
        <v>432</v>
      </c>
      <c r="C1148" s="88" t="s">
        <v>137</v>
      </c>
      <c r="D1148" s="70">
        <v>3116</v>
      </c>
      <c r="E1148" s="62">
        <v>1556.7</v>
      </c>
      <c r="F1148" s="152">
        <v>29221</v>
      </c>
      <c r="G1148" s="183"/>
      <c r="J1148" s="112"/>
      <c r="K1148" s="112"/>
      <c r="L1148" s="112"/>
      <c r="M1148" s="112"/>
      <c r="O1148" s="112"/>
      <c r="P1148" s="112"/>
      <c r="Q1148" s="112"/>
      <c r="R1148" s="112"/>
      <c r="S1148" s="112"/>
      <c r="T1148" s="112"/>
      <c r="U1148" s="112"/>
      <c r="V1148" s="112"/>
      <c r="W1148" s="112"/>
      <c r="X1148" s="112"/>
      <c r="Y1148" s="112"/>
      <c r="Z1148" s="112"/>
      <c r="AA1148" s="112"/>
      <c r="AB1148" s="112"/>
      <c r="AC1148" s="112"/>
      <c r="AD1148" s="112"/>
      <c r="AE1148" s="112"/>
      <c r="AF1148" s="112"/>
      <c r="AG1148" s="112"/>
      <c r="AH1148" s="112"/>
      <c r="AI1148" s="112"/>
      <c r="AJ1148" s="112"/>
      <c r="AK1148" s="112"/>
      <c r="AL1148" s="112"/>
      <c r="AM1148" s="112"/>
      <c r="AN1148" s="112"/>
      <c r="AO1148" s="112"/>
      <c r="AP1148" s="112"/>
      <c r="AQ1148" s="112"/>
      <c r="AR1148" s="112"/>
      <c r="AS1148" s="112"/>
      <c r="AT1148" s="112"/>
      <c r="AU1148" s="112"/>
      <c r="AV1148" s="112"/>
      <c r="AW1148" s="112"/>
      <c r="AX1148" s="112"/>
      <c r="AY1148" s="112"/>
      <c r="AZ1148" s="112"/>
      <c r="BA1148" s="112"/>
      <c r="BB1148" s="112"/>
      <c r="BC1148" s="112"/>
      <c r="BD1148" s="112"/>
      <c r="BE1148" s="112"/>
      <c r="BF1148" s="112"/>
      <c r="BG1148" s="112"/>
      <c r="BH1148" s="112"/>
      <c r="BI1148" s="112"/>
      <c r="BJ1148" s="112"/>
      <c r="BK1148" s="112"/>
      <c r="BL1148" s="112"/>
      <c r="BM1148" s="112"/>
      <c r="BN1148" s="112"/>
      <c r="BO1148" s="112"/>
      <c r="BP1148" s="112"/>
      <c r="BQ1148" s="112"/>
      <c r="BR1148" s="112"/>
      <c r="BS1148" s="112"/>
      <c r="BT1148" s="112"/>
      <c r="BU1148" s="112"/>
      <c r="BV1148" s="112"/>
      <c r="BW1148" s="112"/>
      <c r="BX1148" s="112"/>
      <c r="BY1148" s="112"/>
      <c r="BZ1148" s="112"/>
      <c r="CA1148" s="112"/>
      <c r="CB1148" s="112"/>
      <c r="CC1148" s="112"/>
      <c r="CD1148" s="112"/>
      <c r="CE1148" s="112"/>
      <c r="CF1148" s="112"/>
      <c r="CG1148" s="112"/>
      <c r="CH1148" s="112"/>
      <c r="CI1148" s="112"/>
      <c r="CJ1148" s="112"/>
      <c r="CK1148" s="112"/>
      <c r="CL1148" s="112"/>
      <c r="CM1148" s="112"/>
      <c r="CN1148" s="112"/>
      <c r="CO1148" s="112"/>
      <c r="CP1148" s="112"/>
      <c r="CQ1148" s="112"/>
      <c r="CR1148" s="112"/>
      <c r="CS1148" s="112"/>
      <c r="CT1148" s="112"/>
      <c r="CU1148" s="112"/>
      <c r="CV1148" s="112"/>
      <c r="CW1148" s="112"/>
      <c r="CX1148" s="112"/>
      <c r="CY1148" s="112"/>
      <c r="CZ1148" s="112"/>
    </row>
    <row r="1149" spans="1:7" ht="27" customHeight="1">
      <c r="A1149" s="151">
        <f t="shared" si="23"/>
        <v>396</v>
      </c>
      <c r="B1149" s="79" t="s">
        <v>1187</v>
      </c>
      <c r="C1149" s="88" t="s">
        <v>1066</v>
      </c>
      <c r="D1149" s="70">
        <v>1394</v>
      </c>
      <c r="E1149" s="62">
        <v>696.57</v>
      </c>
      <c r="F1149" s="152">
        <v>29221</v>
      </c>
      <c r="G1149" s="183"/>
    </row>
    <row r="1150" spans="1:7" ht="36.75" customHeight="1">
      <c r="A1150" s="151">
        <f t="shared" si="23"/>
        <v>397</v>
      </c>
      <c r="B1150" s="71" t="s">
        <v>433</v>
      </c>
      <c r="C1150" s="88" t="s">
        <v>434</v>
      </c>
      <c r="D1150" s="70">
        <v>2460</v>
      </c>
      <c r="E1150" s="62">
        <v>1228.86</v>
      </c>
      <c r="F1150" s="152">
        <v>29221</v>
      </c>
      <c r="G1150" s="183"/>
    </row>
    <row r="1151" spans="1:7" ht="42.75" customHeight="1">
      <c r="A1151" s="151">
        <f t="shared" si="23"/>
        <v>398</v>
      </c>
      <c r="B1151" s="71" t="s">
        <v>1188</v>
      </c>
      <c r="C1151" s="88" t="s">
        <v>1189</v>
      </c>
      <c r="D1151" s="70">
        <v>1558</v>
      </c>
      <c r="E1151" s="62">
        <v>778.35</v>
      </c>
      <c r="F1151" s="152">
        <v>29221</v>
      </c>
      <c r="G1151" s="183"/>
    </row>
    <row r="1152" spans="1:7" ht="37.5" customHeight="1">
      <c r="A1152" s="151">
        <f t="shared" si="23"/>
        <v>399</v>
      </c>
      <c r="B1152" s="71" t="s">
        <v>435</v>
      </c>
      <c r="C1152" s="88" t="s">
        <v>436</v>
      </c>
      <c r="D1152" s="70">
        <v>5246.35</v>
      </c>
      <c r="E1152" s="62">
        <v>2677.81</v>
      </c>
      <c r="F1152" s="152">
        <v>29221</v>
      </c>
      <c r="G1152" s="183"/>
    </row>
    <row r="1153" spans="1:7" ht="34.5" customHeight="1">
      <c r="A1153" s="151">
        <f t="shared" si="23"/>
        <v>400</v>
      </c>
      <c r="B1153" s="71" t="s">
        <v>1413</v>
      </c>
      <c r="C1153" s="88" t="s">
        <v>437</v>
      </c>
      <c r="D1153" s="70">
        <v>1640</v>
      </c>
      <c r="E1153" s="62">
        <v>819.24</v>
      </c>
      <c r="F1153" s="152">
        <v>29221</v>
      </c>
      <c r="G1153" s="183"/>
    </row>
    <row r="1154" spans="1:7" ht="36.75" customHeight="1">
      <c r="A1154" s="151">
        <f t="shared" si="23"/>
        <v>401</v>
      </c>
      <c r="B1154" s="71" t="s">
        <v>438</v>
      </c>
      <c r="C1154" s="88" t="s">
        <v>439</v>
      </c>
      <c r="D1154" s="70">
        <v>1332.5</v>
      </c>
      <c r="E1154" s="62">
        <v>665.36</v>
      </c>
      <c r="F1154" s="152">
        <v>29221</v>
      </c>
      <c r="G1154" s="183"/>
    </row>
    <row r="1155" spans="1:7" ht="35.25" customHeight="1">
      <c r="A1155" s="151">
        <f t="shared" si="23"/>
        <v>402</v>
      </c>
      <c r="B1155" s="71" t="s">
        <v>440</v>
      </c>
      <c r="C1155" s="88" t="s">
        <v>441</v>
      </c>
      <c r="D1155" s="70">
        <v>16027.77</v>
      </c>
      <c r="E1155" s="62">
        <v>8653.8</v>
      </c>
      <c r="F1155" s="152">
        <v>29221</v>
      </c>
      <c r="G1155" s="183"/>
    </row>
    <row r="1156" spans="1:7" ht="38.25" customHeight="1">
      <c r="A1156" s="151">
        <f t="shared" si="23"/>
        <v>403</v>
      </c>
      <c r="B1156" s="71" t="s">
        <v>1190</v>
      </c>
      <c r="C1156" s="88" t="s">
        <v>1191</v>
      </c>
      <c r="D1156" s="70">
        <v>4715</v>
      </c>
      <c r="E1156" s="62">
        <v>2355.14</v>
      </c>
      <c r="F1156" s="152">
        <v>29221</v>
      </c>
      <c r="G1156" s="183"/>
    </row>
    <row r="1157" spans="1:104" s="112" customFormat="1" ht="18.75" customHeight="1">
      <c r="A1157" s="151">
        <f t="shared" si="23"/>
        <v>404</v>
      </c>
      <c r="B1157" s="71" t="s">
        <v>1414</v>
      </c>
      <c r="C1157" s="88" t="s">
        <v>1192</v>
      </c>
      <c r="D1157" s="70">
        <v>246</v>
      </c>
      <c r="E1157" s="62">
        <v>122.67</v>
      </c>
      <c r="F1157" s="152">
        <v>29221</v>
      </c>
      <c r="G1157" s="183"/>
      <c r="H1157" s="102"/>
      <c r="I1157" s="102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</row>
    <row r="1158" spans="1:7" ht="18.75" customHeight="1">
      <c r="A1158" s="151">
        <f t="shared" si="23"/>
        <v>405</v>
      </c>
      <c r="B1158" s="71" t="s">
        <v>1193</v>
      </c>
      <c r="C1158" s="88" t="s">
        <v>1194</v>
      </c>
      <c r="D1158" s="70">
        <v>9879.61</v>
      </c>
      <c r="E1158" s="62">
        <v>5284.13</v>
      </c>
      <c r="F1158" s="152">
        <v>29221</v>
      </c>
      <c r="G1158" s="183"/>
    </row>
    <row r="1159" spans="1:7" ht="18.75" customHeight="1">
      <c r="A1159" s="151">
        <f t="shared" si="23"/>
        <v>406</v>
      </c>
      <c r="B1159" s="71" t="s">
        <v>454</v>
      </c>
      <c r="C1159" s="88" t="s">
        <v>1195</v>
      </c>
      <c r="D1159" s="70">
        <v>7175</v>
      </c>
      <c r="E1159" s="62">
        <v>3584</v>
      </c>
      <c r="F1159" s="152">
        <v>29221</v>
      </c>
      <c r="G1159" s="183"/>
    </row>
    <row r="1160" spans="1:7" ht="18.75" customHeight="1">
      <c r="A1160" s="151">
        <f t="shared" si="23"/>
        <v>407</v>
      </c>
      <c r="B1160" s="71" t="s">
        <v>1196</v>
      </c>
      <c r="C1160" s="88" t="s">
        <v>1197</v>
      </c>
      <c r="D1160" s="70">
        <v>6642</v>
      </c>
      <c r="E1160" s="62">
        <v>3317.85</v>
      </c>
      <c r="F1160" s="152">
        <v>29221</v>
      </c>
      <c r="G1160" s="183"/>
    </row>
    <row r="1161" spans="1:7" ht="20.25" customHeight="1">
      <c r="A1161" s="151">
        <f t="shared" si="23"/>
        <v>408</v>
      </c>
      <c r="B1161" s="71" t="s">
        <v>1415</v>
      </c>
      <c r="C1161" s="88" t="s">
        <v>1304</v>
      </c>
      <c r="D1161" s="70">
        <v>5166</v>
      </c>
      <c r="E1161" s="62">
        <v>2580.39</v>
      </c>
      <c r="F1161" s="152">
        <v>29221</v>
      </c>
      <c r="G1161" s="183"/>
    </row>
    <row r="1162" spans="1:14" ht="18.75" customHeight="1">
      <c r="A1162" s="151">
        <f t="shared" si="23"/>
        <v>409</v>
      </c>
      <c r="B1162" s="71" t="s">
        <v>1198</v>
      </c>
      <c r="C1162" s="88" t="s">
        <v>1199</v>
      </c>
      <c r="D1162" s="70">
        <v>13489</v>
      </c>
      <c r="E1162" s="62">
        <v>6738.29</v>
      </c>
      <c r="F1162" s="152" t="s">
        <v>455</v>
      </c>
      <c r="G1162" s="183"/>
      <c r="N1162" s="50"/>
    </row>
    <row r="1163" spans="1:104" ht="18.75" customHeight="1">
      <c r="A1163" s="151">
        <f t="shared" si="23"/>
        <v>410</v>
      </c>
      <c r="B1163" s="71" t="s">
        <v>456</v>
      </c>
      <c r="C1163" s="88" t="s">
        <v>457</v>
      </c>
      <c r="D1163" s="70">
        <v>117094.25</v>
      </c>
      <c r="E1163" s="62">
        <v>61531.99</v>
      </c>
      <c r="F1163" s="152">
        <v>29221</v>
      </c>
      <c r="G1163" s="183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50"/>
      <c r="BN1163" s="50"/>
      <c r="BO1163" s="50"/>
      <c r="BP1163" s="50"/>
      <c r="BQ1163" s="50"/>
      <c r="BR1163" s="50"/>
      <c r="BS1163" s="50"/>
      <c r="BT1163" s="50"/>
      <c r="BU1163" s="50"/>
      <c r="BV1163" s="50"/>
      <c r="BW1163" s="50"/>
      <c r="BX1163" s="50"/>
      <c r="BY1163" s="50"/>
      <c r="BZ1163" s="50"/>
      <c r="CA1163" s="50"/>
      <c r="CB1163" s="50"/>
      <c r="CC1163" s="50"/>
      <c r="CD1163" s="50"/>
      <c r="CE1163" s="50"/>
      <c r="CF1163" s="50"/>
      <c r="CG1163" s="50"/>
      <c r="CH1163" s="50"/>
      <c r="CI1163" s="50"/>
      <c r="CJ1163" s="50"/>
      <c r="CK1163" s="50"/>
      <c r="CL1163" s="50"/>
      <c r="CM1163" s="50"/>
      <c r="CN1163" s="50"/>
      <c r="CO1163" s="50"/>
      <c r="CP1163" s="50"/>
      <c r="CQ1163" s="50"/>
      <c r="CR1163" s="50"/>
      <c r="CS1163" s="50"/>
      <c r="CT1163" s="50"/>
      <c r="CU1163" s="50"/>
      <c r="CV1163" s="50"/>
      <c r="CW1163" s="50"/>
      <c r="CX1163" s="50"/>
      <c r="CY1163" s="50"/>
      <c r="CZ1163" s="50"/>
    </row>
    <row r="1164" spans="1:104" ht="18.75" customHeight="1">
      <c r="A1164" s="151">
        <f t="shared" si="23"/>
        <v>411</v>
      </c>
      <c r="B1164" s="71" t="s">
        <v>458</v>
      </c>
      <c r="C1164" s="88" t="s">
        <v>459</v>
      </c>
      <c r="D1164" s="70">
        <v>1517</v>
      </c>
      <c r="E1164" s="62">
        <v>757.55</v>
      </c>
      <c r="F1164" s="152">
        <v>29221</v>
      </c>
      <c r="G1164" s="183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50"/>
      <c r="BN1164" s="50"/>
      <c r="BO1164" s="50"/>
      <c r="BP1164" s="50"/>
      <c r="BQ1164" s="50"/>
      <c r="BR1164" s="50"/>
      <c r="BS1164" s="50"/>
      <c r="BT1164" s="50"/>
      <c r="BU1164" s="50"/>
      <c r="BV1164" s="50"/>
      <c r="BW1164" s="50"/>
      <c r="BX1164" s="50"/>
      <c r="BY1164" s="50"/>
      <c r="BZ1164" s="50"/>
      <c r="CA1164" s="50"/>
      <c r="CB1164" s="50"/>
      <c r="CC1164" s="50"/>
      <c r="CD1164" s="50"/>
      <c r="CE1164" s="50"/>
      <c r="CF1164" s="50"/>
      <c r="CG1164" s="50"/>
      <c r="CH1164" s="50"/>
      <c r="CI1164" s="50"/>
      <c r="CJ1164" s="50"/>
      <c r="CK1164" s="50"/>
      <c r="CL1164" s="50"/>
      <c r="CM1164" s="50"/>
      <c r="CN1164" s="50"/>
      <c r="CO1164" s="50"/>
      <c r="CP1164" s="50"/>
      <c r="CQ1164" s="50"/>
      <c r="CR1164" s="50"/>
      <c r="CS1164" s="50"/>
      <c r="CT1164" s="50"/>
      <c r="CU1164" s="50"/>
      <c r="CV1164" s="50"/>
      <c r="CW1164" s="50"/>
      <c r="CX1164" s="50"/>
      <c r="CY1164" s="50"/>
      <c r="CZ1164" s="50"/>
    </row>
    <row r="1165" spans="1:104" ht="18.75" customHeight="1">
      <c r="A1165" s="151">
        <f t="shared" si="23"/>
        <v>412</v>
      </c>
      <c r="B1165" s="71" t="s">
        <v>467</v>
      </c>
      <c r="C1165" s="88" t="s">
        <v>468</v>
      </c>
      <c r="D1165" s="70">
        <v>2624</v>
      </c>
      <c r="E1165" s="62">
        <v>1310.64</v>
      </c>
      <c r="F1165" s="152">
        <v>29221</v>
      </c>
      <c r="G1165" s="183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/>
      <c r="AR1165" s="50"/>
      <c r="AS1165" s="50"/>
      <c r="AT1165" s="50"/>
      <c r="AU1165" s="50"/>
      <c r="AV1165" s="50"/>
      <c r="AW1165" s="50"/>
      <c r="AX1165" s="50"/>
      <c r="AY1165" s="50"/>
      <c r="AZ1165" s="50"/>
      <c r="BA1165" s="50"/>
      <c r="BB1165" s="50"/>
      <c r="BC1165" s="50"/>
      <c r="BD1165" s="50"/>
      <c r="BE1165" s="50"/>
      <c r="BF1165" s="50"/>
      <c r="BG1165" s="50"/>
      <c r="BH1165" s="50"/>
      <c r="BI1165" s="50"/>
      <c r="BJ1165" s="50"/>
      <c r="BK1165" s="50"/>
      <c r="BL1165" s="50"/>
      <c r="BM1165" s="50"/>
      <c r="BN1165" s="50"/>
      <c r="BO1165" s="50"/>
      <c r="BP1165" s="50"/>
      <c r="BQ1165" s="50"/>
      <c r="BR1165" s="50"/>
      <c r="BS1165" s="50"/>
      <c r="BT1165" s="50"/>
      <c r="BU1165" s="50"/>
      <c r="BV1165" s="50"/>
      <c r="BW1165" s="50"/>
      <c r="BX1165" s="50"/>
      <c r="BY1165" s="50"/>
      <c r="BZ1165" s="50"/>
      <c r="CA1165" s="50"/>
      <c r="CB1165" s="50"/>
      <c r="CC1165" s="50"/>
      <c r="CD1165" s="50"/>
      <c r="CE1165" s="50"/>
      <c r="CF1165" s="50"/>
      <c r="CG1165" s="50"/>
      <c r="CH1165" s="50"/>
      <c r="CI1165" s="50"/>
      <c r="CJ1165" s="50"/>
      <c r="CK1165" s="50"/>
      <c r="CL1165" s="50"/>
      <c r="CM1165" s="50"/>
      <c r="CN1165" s="50"/>
      <c r="CO1165" s="50"/>
      <c r="CP1165" s="50"/>
      <c r="CQ1165" s="50"/>
      <c r="CR1165" s="50"/>
      <c r="CS1165" s="50"/>
      <c r="CT1165" s="50"/>
      <c r="CU1165" s="50"/>
      <c r="CV1165" s="50"/>
      <c r="CW1165" s="50"/>
      <c r="CX1165" s="50"/>
      <c r="CY1165" s="50"/>
      <c r="CZ1165" s="50"/>
    </row>
    <row r="1166" spans="1:104" ht="18.75" customHeight="1">
      <c r="A1166" s="187"/>
      <c r="B1166" s="192" t="s">
        <v>733</v>
      </c>
      <c r="C1166" s="193"/>
      <c r="D1166" s="154">
        <v>16771102.16</v>
      </c>
      <c r="E1166" s="154">
        <v>7796876</v>
      </c>
      <c r="F1166" s="187"/>
      <c r="G1166" s="155">
        <v>12402.9</v>
      </c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  <c r="BH1166" s="50"/>
      <c r="BI1166" s="50"/>
      <c r="BJ1166" s="50"/>
      <c r="BK1166" s="50"/>
      <c r="BL1166" s="50"/>
      <c r="BM1166" s="50"/>
      <c r="BN1166" s="50"/>
      <c r="BO1166" s="50"/>
      <c r="BP1166" s="50"/>
      <c r="BQ1166" s="50"/>
      <c r="BR1166" s="50"/>
      <c r="BS1166" s="50"/>
      <c r="BT1166" s="50"/>
      <c r="BU1166" s="50"/>
      <c r="BV1166" s="50"/>
      <c r="BW1166" s="50"/>
      <c r="BX1166" s="50"/>
      <c r="BY1166" s="50"/>
      <c r="BZ1166" s="50"/>
      <c r="CA1166" s="50"/>
      <c r="CB1166" s="50"/>
      <c r="CC1166" s="50"/>
      <c r="CD1166" s="50"/>
      <c r="CE1166" s="50"/>
      <c r="CF1166" s="50"/>
      <c r="CG1166" s="50"/>
      <c r="CH1166" s="50"/>
      <c r="CI1166" s="50"/>
      <c r="CJ1166" s="50"/>
      <c r="CK1166" s="50"/>
      <c r="CL1166" s="50"/>
      <c r="CM1166" s="50"/>
      <c r="CN1166" s="50"/>
      <c r="CO1166" s="50"/>
      <c r="CP1166" s="50"/>
      <c r="CQ1166" s="50"/>
      <c r="CR1166" s="50"/>
      <c r="CS1166" s="50"/>
      <c r="CT1166" s="50"/>
      <c r="CU1166" s="50"/>
      <c r="CV1166" s="50"/>
      <c r="CW1166" s="50"/>
      <c r="CX1166" s="50"/>
      <c r="CY1166" s="50"/>
      <c r="CZ1166" s="50"/>
    </row>
    <row r="1167" spans="1:104" ht="18.75" customHeight="1">
      <c r="A1167" s="218" t="s">
        <v>131</v>
      </c>
      <c r="B1167" s="219"/>
      <c r="C1167" s="219"/>
      <c r="D1167" s="219"/>
      <c r="E1167" s="219"/>
      <c r="F1167" s="219"/>
      <c r="G1167" s="22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  <c r="AN1167" s="50"/>
      <c r="AO1167" s="50"/>
      <c r="AP1167" s="50"/>
      <c r="AQ1167" s="50"/>
      <c r="AR1167" s="50"/>
      <c r="AS1167" s="50"/>
      <c r="AT1167" s="50"/>
      <c r="AU1167" s="50"/>
      <c r="AV1167" s="50"/>
      <c r="AW1167" s="50"/>
      <c r="AX1167" s="50"/>
      <c r="AY1167" s="50"/>
      <c r="AZ1167" s="50"/>
      <c r="BA1167" s="50"/>
      <c r="BB1167" s="50"/>
      <c r="BC1167" s="50"/>
      <c r="BD1167" s="50"/>
      <c r="BE1167" s="50"/>
      <c r="BF1167" s="50"/>
      <c r="BG1167" s="50"/>
      <c r="BH1167" s="50"/>
      <c r="BI1167" s="50"/>
      <c r="BJ1167" s="50"/>
      <c r="BK1167" s="50"/>
      <c r="BL1167" s="50"/>
      <c r="BM1167" s="50"/>
      <c r="BN1167" s="50"/>
      <c r="BO1167" s="50"/>
      <c r="BP1167" s="50"/>
      <c r="BQ1167" s="50"/>
      <c r="BR1167" s="50"/>
      <c r="BS1167" s="50"/>
      <c r="BT1167" s="50"/>
      <c r="BU1167" s="50"/>
      <c r="BV1167" s="50"/>
      <c r="BW1167" s="50"/>
      <c r="BX1167" s="50"/>
      <c r="BY1167" s="50"/>
      <c r="BZ1167" s="50"/>
      <c r="CA1167" s="50"/>
      <c r="CB1167" s="50"/>
      <c r="CC1167" s="50"/>
      <c r="CD1167" s="50"/>
      <c r="CE1167" s="50"/>
      <c r="CF1167" s="50"/>
      <c r="CG1167" s="50"/>
      <c r="CH1167" s="50"/>
      <c r="CI1167" s="50"/>
      <c r="CJ1167" s="50"/>
      <c r="CK1167" s="50"/>
      <c r="CL1167" s="50"/>
      <c r="CM1167" s="50"/>
      <c r="CN1167" s="50"/>
      <c r="CO1167" s="50"/>
      <c r="CP1167" s="50"/>
      <c r="CQ1167" s="50"/>
      <c r="CR1167" s="50"/>
      <c r="CS1167" s="50"/>
      <c r="CT1167" s="50"/>
      <c r="CU1167" s="50"/>
      <c r="CV1167" s="50"/>
      <c r="CW1167" s="50"/>
      <c r="CX1167" s="50"/>
      <c r="CY1167" s="50"/>
      <c r="CZ1167" s="50"/>
    </row>
    <row r="1168" spans="1:104" ht="18.75" customHeight="1">
      <c r="A1168" s="188"/>
      <c r="B1168" s="63"/>
      <c r="C1168" s="148"/>
      <c r="D1168" s="156">
        <v>0</v>
      </c>
      <c r="E1168" s="188">
        <v>0</v>
      </c>
      <c r="F1168" s="157"/>
      <c r="G1168" s="188">
        <v>0</v>
      </c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  <c r="AN1168" s="50"/>
      <c r="AO1168" s="50"/>
      <c r="AP1168" s="50"/>
      <c r="AQ1168" s="50"/>
      <c r="AR1168" s="50"/>
      <c r="AS1168" s="50"/>
      <c r="AT1168" s="50"/>
      <c r="AU1168" s="50"/>
      <c r="AV1168" s="50"/>
      <c r="AW1168" s="50"/>
      <c r="AX1168" s="50"/>
      <c r="AY1168" s="50"/>
      <c r="AZ1168" s="50"/>
      <c r="BA1168" s="50"/>
      <c r="BB1168" s="50"/>
      <c r="BC1168" s="50"/>
      <c r="BD1168" s="50"/>
      <c r="BE1168" s="50"/>
      <c r="BF1168" s="50"/>
      <c r="BG1168" s="50"/>
      <c r="BH1168" s="50"/>
      <c r="BI1168" s="50"/>
      <c r="BJ1168" s="50"/>
      <c r="BK1168" s="50"/>
      <c r="BL1168" s="50"/>
      <c r="BM1168" s="50"/>
      <c r="BN1168" s="50"/>
      <c r="BO1168" s="50"/>
      <c r="BP1168" s="50"/>
      <c r="BQ1168" s="50"/>
      <c r="BR1168" s="50"/>
      <c r="BS1168" s="50"/>
      <c r="BT1168" s="50"/>
      <c r="BU1168" s="50"/>
      <c r="BV1168" s="50"/>
      <c r="BW1168" s="50"/>
      <c r="BX1168" s="50"/>
      <c r="BY1168" s="50"/>
      <c r="BZ1168" s="50"/>
      <c r="CA1168" s="50"/>
      <c r="CB1168" s="50"/>
      <c r="CC1168" s="50"/>
      <c r="CD1168" s="50"/>
      <c r="CE1168" s="50"/>
      <c r="CF1168" s="50"/>
      <c r="CG1168" s="50"/>
      <c r="CH1168" s="50"/>
      <c r="CI1168" s="50"/>
      <c r="CJ1168" s="50"/>
      <c r="CK1168" s="50"/>
      <c r="CL1168" s="50"/>
      <c r="CM1168" s="50"/>
      <c r="CN1168" s="50"/>
      <c r="CO1168" s="50"/>
      <c r="CP1168" s="50"/>
      <c r="CQ1168" s="50"/>
      <c r="CR1168" s="50"/>
      <c r="CS1168" s="50"/>
      <c r="CT1168" s="50"/>
      <c r="CU1168" s="50"/>
      <c r="CV1168" s="50"/>
      <c r="CW1168" s="50"/>
      <c r="CX1168" s="50"/>
      <c r="CY1168" s="50"/>
      <c r="CZ1168" s="50"/>
    </row>
    <row r="1169" spans="1:104" ht="18.75" customHeight="1">
      <c r="A1169" s="228" t="s">
        <v>733</v>
      </c>
      <c r="B1169" s="229"/>
      <c r="C1169" s="230"/>
      <c r="D1169" s="158">
        <v>0</v>
      </c>
      <c r="E1169" s="187">
        <v>0</v>
      </c>
      <c r="F1169" s="157"/>
      <c r="G1169" s="187">
        <v>0</v>
      </c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  <c r="AN1169" s="50"/>
      <c r="AO1169" s="50"/>
      <c r="AP1169" s="50"/>
      <c r="AQ1169" s="50"/>
      <c r="AR1169" s="50"/>
      <c r="AS1169" s="50"/>
      <c r="AT1169" s="50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  <c r="BM1169" s="50"/>
      <c r="BN1169" s="50"/>
      <c r="BO1169" s="50"/>
      <c r="BP1169" s="50"/>
      <c r="BQ1169" s="50"/>
      <c r="BR1169" s="50"/>
      <c r="BS1169" s="50"/>
      <c r="BT1169" s="50"/>
      <c r="BU1169" s="50"/>
      <c r="BV1169" s="50"/>
      <c r="BW1169" s="50"/>
      <c r="BX1169" s="50"/>
      <c r="BY1169" s="50"/>
      <c r="BZ1169" s="50"/>
      <c r="CA1169" s="50"/>
      <c r="CB1169" s="50"/>
      <c r="CC1169" s="50"/>
      <c r="CD1169" s="50"/>
      <c r="CE1169" s="50"/>
      <c r="CF1169" s="50"/>
      <c r="CG1169" s="50"/>
      <c r="CH1169" s="50"/>
      <c r="CI1169" s="50"/>
      <c r="CJ1169" s="50"/>
      <c r="CK1169" s="50"/>
      <c r="CL1169" s="50"/>
      <c r="CM1169" s="50"/>
      <c r="CN1169" s="50"/>
      <c r="CO1169" s="50"/>
      <c r="CP1169" s="50"/>
      <c r="CQ1169" s="50"/>
      <c r="CR1169" s="50"/>
      <c r="CS1169" s="50"/>
      <c r="CT1169" s="50"/>
      <c r="CU1169" s="50"/>
      <c r="CV1169" s="50"/>
      <c r="CW1169" s="50"/>
      <c r="CX1169" s="50"/>
      <c r="CY1169" s="50"/>
      <c r="CZ1169" s="50"/>
    </row>
    <row r="1170" spans="1:104" ht="18.75" customHeight="1">
      <c r="A1170" s="228" t="s">
        <v>132</v>
      </c>
      <c r="B1170" s="229"/>
      <c r="C1170" s="229"/>
      <c r="D1170" s="229"/>
      <c r="E1170" s="229"/>
      <c r="F1170" s="229"/>
      <c r="G1170" s="23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/>
      <c r="AR1170" s="50"/>
      <c r="AS1170" s="50"/>
      <c r="AT1170" s="50"/>
      <c r="AU1170" s="50"/>
      <c r="AV1170" s="50"/>
      <c r="AW1170" s="50"/>
      <c r="AX1170" s="50"/>
      <c r="AY1170" s="50"/>
      <c r="AZ1170" s="50"/>
      <c r="BA1170" s="50"/>
      <c r="BB1170" s="50"/>
      <c r="BC1170" s="50"/>
      <c r="BD1170" s="50"/>
      <c r="BE1170" s="50"/>
      <c r="BF1170" s="50"/>
      <c r="BG1170" s="50"/>
      <c r="BH1170" s="50"/>
      <c r="BI1170" s="50"/>
      <c r="BJ1170" s="50"/>
      <c r="BK1170" s="50"/>
      <c r="BL1170" s="50"/>
      <c r="BM1170" s="50"/>
      <c r="BN1170" s="50"/>
      <c r="BO1170" s="50"/>
      <c r="BP1170" s="50"/>
      <c r="BQ1170" s="50"/>
      <c r="BR1170" s="50"/>
      <c r="BS1170" s="50"/>
      <c r="BT1170" s="50"/>
      <c r="BU1170" s="50"/>
      <c r="BV1170" s="50"/>
      <c r="BW1170" s="50"/>
      <c r="BX1170" s="50"/>
      <c r="BY1170" s="50"/>
      <c r="BZ1170" s="50"/>
      <c r="CA1170" s="50"/>
      <c r="CB1170" s="50"/>
      <c r="CC1170" s="50"/>
      <c r="CD1170" s="50"/>
      <c r="CE1170" s="50"/>
      <c r="CF1170" s="50"/>
      <c r="CG1170" s="50"/>
      <c r="CH1170" s="50"/>
      <c r="CI1170" s="50"/>
      <c r="CJ1170" s="50"/>
      <c r="CK1170" s="50"/>
      <c r="CL1170" s="50"/>
      <c r="CM1170" s="50"/>
      <c r="CN1170" s="50"/>
      <c r="CO1170" s="50"/>
      <c r="CP1170" s="50"/>
      <c r="CQ1170" s="50"/>
      <c r="CR1170" s="50"/>
      <c r="CS1170" s="50"/>
      <c r="CT1170" s="50"/>
      <c r="CU1170" s="50"/>
      <c r="CV1170" s="50"/>
      <c r="CW1170" s="50"/>
      <c r="CX1170" s="50"/>
      <c r="CY1170" s="50"/>
      <c r="CZ1170" s="50"/>
    </row>
    <row r="1171" spans="1:104" ht="23.25" customHeight="1">
      <c r="A1171" s="47">
        <f>'[1]Лист1'!B13</f>
        <v>1</v>
      </c>
      <c r="B1171" s="63" t="str">
        <f>'[1]Лист1'!C13</f>
        <v>Підвал будівлі з арт.свердловиною  №1 Прогрес</v>
      </c>
      <c r="C1171" s="67" t="str">
        <f>'[1]Лист1'!D13</f>
        <v>вул.Носівський шлях27 "а"</v>
      </c>
      <c r="D1171" s="47">
        <f>'[1]Лист1'!E13</f>
        <v>6200</v>
      </c>
      <c r="E1171" s="47">
        <f>'[1]Лист1'!F13</f>
        <v>2319</v>
      </c>
      <c r="F1171" s="61">
        <f>'[1]Лист1'!G13</f>
        <v>1973</v>
      </c>
      <c r="G1171" s="91" t="s">
        <v>1542</v>
      </c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  <c r="AN1171" s="50"/>
      <c r="AO1171" s="50"/>
      <c r="AP1171" s="50"/>
      <c r="AQ1171" s="50"/>
      <c r="AR1171" s="50"/>
      <c r="AS1171" s="50"/>
      <c r="AT1171" s="50"/>
      <c r="AU1171" s="50"/>
      <c r="AV1171" s="50"/>
      <c r="AW1171" s="50"/>
      <c r="AX1171" s="50"/>
      <c r="AY1171" s="50"/>
      <c r="AZ1171" s="50"/>
      <c r="BA1171" s="50"/>
      <c r="BB1171" s="50"/>
      <c r="BC1171" s="50"/>
      <c r="BD1171" s="50"/>
      <c r="BE1171" s="50"/>
      <c r="BF1171" s="50"/>
      <c r="BG1171" s="50"/>
      <c r="BH1171" s="50"/>
      <c r="BI1171" s="50"/>
      <c r="BJ1171" s="50"/>
      <c r="BK1171" s="50"/>
      <c r="BL1171" s="50"/>
      <c r="BM1171" s="50"/>
      <c r="BN1171" s="50"/>
      <c r="BO1171" s="50"/>
      <c r="BP1171" s="50"/>
      <c r="BQ1171" s="50"/>
      <c r="BR1171" s="50"/>
      <c r="BS1171" s="50"/>
      <c r="BT1171" s="50"/>
      <c r="BU1171" s="50"/>
      <c r="BV1171" s="50"/>
      <c r="BW1171" s="50"/>
      <c r="BX1171" s="50"/>
      <c r="BY1171" s="50"/>
      <c r="BZ1171" s="50"/>
      <c r="CA1171" s="50"/>
      <c r="CB1171" s="50"/>
      <c r="CC1171" s="50"/>
      <c r="CD1171" s="50"/>
      <c r="CE1171" s="50"/>
      <c r="CF1171" s="50"/>
      <c r="CG1171" s="50"/>
      <c r="CH1171" s="50"/>
      <c r="CI1171" s="50"/>
      <c r="CJ1171" s="50"/>
      <c r="CK1171" s="50"/>
      <c r="CL1171" s="50"/>
      <c r="CM1171" s="50"/>
      <c r="CN1171" s="50"/>
      <c r="CO1171" s="50"/>
      <c r="CP1171" s="50"/>
      <c r="CQ1171" s="50"/>
      <c r="CR1171" s="50"/>
      <c r="CS1171" s="50"/>
      <c r="CT1171" s="50"/>
      <c r="CU1171" s="50"/>
      <c r="CV1171" s="50"/>
      <c r="CW1171" s="50"/>
      <c r="CX1171" s="50"/>
      <c r="CY1171" s="50"/>
      <c r="CZ1171" s="50"/>
    </row>
    <row r="1172" spans="1:9" s="50" customFormat="1" ht="18.75" customHeight="1">
      <c r="A1172" s="47">
        <f>'[1]Лист1'!B14</f>
        <v>2</v>
      </c>
      <c r="B1172" s="63" t="str">
        <f>'[1]Лист1'!C14</f>
        <v>Підвал будівлі з арт.свердловиною  № 2 Прогрес</v>
      </c>
      <c r="C1172" s="67" t="str">
        <f>'[1]Лист1'!D14</f>
        <v>вул.Носівський шлях27 "а"</v>
      </c>
      <c r="D1172" s="47">
        <f>'[1]Лист1'!E14</f>
        <v>6200</v>
      </c>
      <c r="E1172" s="47">
        <f>'[1]Лист1'!F14</f>
        <v>2319</v>
      </c>
      <c r="F1172" s="47">
        <f>'[1]Лист1'!G14</f>
        <v>1974</v>
      </c>
      <c r="G1172" s="159" t="s">
        <v>1543</v>
      </c>
      <c r="H1172" s="4"/>
      <c r="I1172" s="4"/>
    </row>
    <row r="1173" spans="1:9" s="50" customFormat="1" ht="18.75" customHeight="1">
      <c r="A1173" s="47">
        <f>'[1]Лист1'!B15</f>
        <v>3</v>
      </c>
      <c r="B1173" s="63" t="str">
        <f>'[1]Лист1'!C15</f>
        <v>Підвал будівлі з арт.свердловиною  № 5 Прогрес</v>
      </c>
      <c r="C1173" s="67" t="str">
        <f>'[1]Лист1'!D15</f>
        <v>вул.Носівський шлях27 "а"</v>
      </c>
      <c r="D1173" s="47">
        <f>'[1]Лист1'!E15</f>
        <v>4000</v>
      </c>
      <c r="E1173" s="47">
        <f>'[1]Лист1'!F15</f>
        <v>1497</v>
      </c>
      <c r="F1173" s="47">
        <f>'[1]Лист1'!G15</f>
        <v>1974</v>
      </c>
      <c r="G1173" s="159" t="s">
        <v>1544</v>
      </c>
      <c r="H1173" s="4"/>
      <c r="I1173" s="4"/>
    </row>
    <row r="1174" spans="1:9" s="50" customFormat="1" ht="18.75" customHeight="1">
      <c r="A1174" s="47">
        <f>'[1]Лист1'!B16</f>
        <v>4</v>
      </c>
      <c r="B1174" s="63" t="str">
        <f>'[1]Лист1'!C16</f>
        <v>Підвал будівлі з арт.свердловиною  №6 Прогрес</v>
      </c>
      <c r="C1174" s="67" t="str">
        <f>'[1]Лист1'!D16</f>
        <v>вул.Носівський шлях27 "а"</v>
      </c>
      <c r="D1174" s="47">
        <f>'[1]Лист1'!E16</f>
        <v>6200</v>
      </c>
      <c r="E1174" s="47">
        <f>'[1]Лист1'!F16</f>
        <v>2319</v>
      </c>
      <c r="F1174" s="47">
        <f>'[1]Лист1'!G16</f>
        <v>1974</v>
      </c>
      <c r="G1174" s="159" t="s">
        <v>1545</v>
      </c>
      <c r="H1174" s="4"/>
      <c r="I1174" s="4"/>
    </row>
    <row r="1175" spans="1:9" s="50" customFormat="1" ht="18.75" customHeight="1">
      <c r="A1175" s="47">
        <f>'[1]Лист1'!B17</f>
        <v>5</v>
      </c>
      <c r="B1175" s="63" t="str">
        <f>'[1]Лист1'!C17</f>
        <v>Підвал будівлі з арт.свердловиною  №7 Прогрес</v>
      </c>
      <c r="C1175" s="63" t="str">
        <f>'[1]Лист1'!D17</f>
        <v>вул.Носівський шлях27 "а"</v>
      </c>
      <c r="D1175" s="47">
        <f>'[1]Лист1'!E17</f>
        <v>5397</v>
      </c>
      <c r="E1175" s="47">
        <f>'[1]Лист1'!F17</f>
        <v>2019</v>
      </c>
      <c r="F1175" s="47">
        <f>'[1]Лист1'!G17</f>
        <v>1974</v>
      </c>
      <c r="G1175" s="159" t="s">
        <v>1546</v>
      </c>
      <c r="H1175" s="4"/>
      <c r="I1175" s="4"/>
    </row>
    <row r="1176" spans="1:9" s="50" customFormat="1" ht="18.75" customHeight="1">
      <c r="A1176" s="47">
        <f>'[1]Лист1'!B18</f>
        <v>6</v>
      </c>
      <c r="B1176" s="63" t="str">
        <f>'[1]Лист1'!C18</f>
        <v>Підвал будівлі з арт.свердловиною  № 9  Прогрес</v>
      </c>
      <c r="C1176" s="63" t="str">
        <f>'[1]Лист1'!D18</f>
        <v>вул.Носівський шлях27 "а"</v>
      </c>
      <c r="D1176" s="47">
        <f>'[1]Лист1'!E18</f>
        <v>834</v>
      </c>
      <c r="E1176" s="47">
        <f>'[1]Лист1'!F18</f>
        <v>312</v>
      </c>
      <c r="F1176" s="47">
        <f>'[1]Лист1'!G18</f>
        <v>1996</v>
      </c>
      <c r="G1176" s="47" t="s">
        <v>1547</v>
      </c>
      <c r="H1176" s="4"/>
      <c r="I1176" s="4"/>
    </row>
    <row r="1177" spans="1:9" s="50" customFormat="1" ht="18.75" customHeight="1">
      <c r="A1177" s="47">
        <f>'[1]Лист1'!B19</f>
        <v>7</v>
      </c>
      <c r="B1177" s="63" t="str">
        <f>'[1]Лист1'!C19</f>
        <v>Підвал будівлі з арт.свердловиною (Огдядова  Скважина №1) Прогрес  </v>
      </c>
      <c r="C1177" s="63" t="str">
        <f>'[1]Лист1'!D19</f>
        <v>вул.Носівський шлях27 "а"</v>
      </c>
      <c r="D1177" s="47">
        <f>'[1]Лист1'!E19</f>
        <v>720</v>
      </c>
      <c r="E1177" s="47">
        <f>'[1]Лист1'!F19</f>
        <v>269</v>
      </c>
      <c r="F1177" s="47">
        <f>'[1]Лист1'!G19</f>
        <v>1974</v>
      </c>
      <c r="G1177" s="47">
        <v>1</v>
      </c>
      <c r="H1177" s="4"/>
      <c r="I1177" s="4"/>
    </row>
    <row r="1178" spans="1:9" s="50" customFormat="1" ht="18.75" customHeight="1">
      <c r="A1178" s="47">
        <f>'[1]Лист1'!B20</f>
        <v>8</v>
      </c>
      <c r="B1178" s="63" t="str">
        <f>'[1]Лист1'!C20</f>
        <v>Підвал будівлі з арт.свердловиною (Огдядова №2 Прогрес  </v>
      </c>
      <c r="C1178" s="63" t="str">
        <f>'[1]Лист1'!D20</f>
        <v>вул.Носівський шлях27 "а"</v>
      </c>
      <c r="D1178" s="47">
        <f>'[1]Лист1'!E20</f>
        <v>720</v>
      </c>
      <c r="E1178" s="47">
        <f>'[1]Лист1'!F20</f>
        <v>269</v>
      </c>
      <c r="F1178" s="47">
        <f>'[1]Лист1'!G20</f>
        <v>1975</v>
      </c>
      <c r="G1178" s="47">
        <v>1</v>
      </c>
      <c r="H1178" s="4"/>
      <c r="I1178" s="4"/>
    </row>
    <row r="1179" spans="1:9" s="50" customFormat="1" ht="18.75" customHeight="1">
      <c r="A1179" s="47">
        <f>'[1]Лист1'!B21</f>
        <v>9</v>
      </c>
      <c r="B1179" s="63" t="str">
        <f>'[1]Лист1'!C21</f>
        <v>Резервуар 250 м. Куб. </v>
      </c>
      <c r="C1179" s="67" t="str">
        <f>'[1]Лист1'!D21</f>
        <v>вул.Прилуцька</v>
      </c>
      <c r="D1179" s="47">
        <f>'[1]Лист1'!E21</f>
        <v>5472</v>
      </c>
      <c r="E1179" s="47">
        <f>'[1]Лист1'!F21</f>
        <v>2666</v>
      </c>
      <c r="F1179" s="47">
        <f>'[1]Лист1'!G21</f>
        <v>1978</v>
      </c>
      <c r="G1179" s="47">
        <v>61</v>
      </c>
      <c r="H1179" s="4"/>
      <c r="I1179" s="4"/>
    </row>
    <row r="1180" spans="1:9" s="50" customFormat="1" ht="18.75" customHeight="1">
      <c r="A1180" s="47">
        <f>'[1]Лист1'!B22</f>
        <v>10</v>
      </c>
      <c r="B1180" s="63" t="str">
        <f>'[1]Лист1'!C22</f>
        <v>Резервуар 250 м. Куб.   </v>
      </c>
      <c r="C1180" s="67" t="str">
        <f>'[1]Лист1'!D22</f>
        <v>вул.Прилуцька</v>
      </c>
      <c r="D1180" s="47">
        <f>'[1]Лист1'!E22</f>
        <v>5472</v>
      </c>
      <c r="E1180" s="47">
        <f>'[1]Лист1'!F22</f>
        <v>2666</v>
      </c>
      <c r="F1180" s="47">
        <f>'[1]Лист1'!G22</f>
        <v>1978</v>
      </c>
      <c r="G1180" s="47">
        <v>64</v>
      </c>
      <c r="H1180" s="4"/>
      <c r="I1180" s="4"/>
    </row>
    <row r="1181" spans="1:9" s="50" customFormat="1" ht="18.75" customHeight="1">
      <c r="A1181" s="47">
        <f>'[1]Лист1'!B23</f>
        <v>11</v>
      </c>
      <c r="B1181" s="63" t="str">
        <f>'[1]Лист1'!C23</f>
        <v>Артскважина с насосом №2 </v>
      </c>
      <c r="C1181" s="67" t="str">
        <f>'[1]Лист1'!D23</f>
        <v>вул.Прилуцька</v>
      </c>
      <c r="D1181" s="47">
        <f>'[1]Лист1'!E23</f>
        <v>928</v>
      </c>
      <c r="E1181" s="47">
        <f>'[1]Лист1'!F23</f>
        <v>452</v>
      </c>
      <c r="F1181" s="47">
        <f>'[1]Лист1'!G23</f>
        <v>1978</v>
      </c>
      <c r="G1181" s="47">
        <v>16</v>
      </c>
      <c r="H1181" s="4"/>
      <c r="I1181" s="4"/>
    </row>
    <row r="1182" spans="1:9" s="50" customFormat="1" ht="18.75" customHeight="1">
      <c r="A1182" s="47">
        <f>'[1]Лист1'!B24</f>
        <v>12</v>
      </c>
      <c r="B1182" s="63" t="str">
        <f>'[1]Лист1'!C24</f>
        <v>Артскважина с насосом №3 </v>
      </c>
      <c r="C1182" s="67" t="str">
        <f>'[1]Лист1'!D24</f>
        <v>вул.Прилуцька</v>
      </c>
      <c r="D1182" s="47">
        <f>'[1]Лист1'!E24</f>
        <v>928</v>
      </c>
      <c r="E1182" s="47">
        <f>'[1]Лист1'!F24</f>
        <v>452</v>
      </c>
      <c r="F1182" s="47">
        <f>'[1]Лист1'!G24</f>
        <v>1978</v>
      </c>
      <c r="G1182" s="47">
        <v>16</v>
      </c>
      <c r="H1182" s="4"/>
      <c r="I1182" s="4"/>
    </row>
    <row r="1183" spans="1:9" s="50" customFormat="1" ht="18.75" customHeight="1">
      <c r="A1183" s="47">
        <f>'[1]Лист1'!B25</f>
        <v>13</v>
      </c>
      <c r="B1183" s="63" t="str">
        <f>'[1]Лист1'!C25</f>
        <v>Артскважина №1 в/ч   </v>
      </c>
      <c r="C1183" s="67" t="str">
        <f>'[1]Лист1'!D25</f>
        <v>вул.Прилуцька</v>
      </c>
      <c r="D1183" s="47">
        <f>'[1]Лист1'!E25</f>
        <v>53112</v>
      </c>
      <c r="E1183" s="47">
        <f>'[1]Лист1'!F25</f>
        <v>25874</v>
      </c>
      <c r="F1183" s="61">
        <f>'[1]Лист1'!G25</f>
        <v>1978</v>
      </c>
      <c r="G1183" s="47">
        <v>16</v>
      </c>
      <c r="H1183" s="4"/>
      <c r="I1183" s="4"/>
    </row>
    <row r="1184" spans="1:9" s="50" customFormat="1" ht="18.75" customHeight="1">
      <c r="A1184" s="47">
        <f>'[1]Лист1'!B26</f>
        <v>14</v>
      </c>
      <c r="B1184" s="63" t="str">
        <f>'[1]Лист1'!C26</f>
        <v>Автодороги и площадки. 250 м   </v>
      </c>
      <c r="C1184" s="67" t="str">
        <f>'[1]Лист1'!D26</f>
        <v>вул.Прилуцька</v>
      </c>
      <c r="D1184" s="47">
        <f>'[1]Лист1'!E26</f>
        <v>5524</v>
      </c>
      <c r="E1184" s="47">
        <f>'[1]Лист1'!F26</f>
        <v>2691</v>
      </c>
      <c r="F1184" s="61">
        <f>'[1]Лист1'!G26</f>
        <v>1978</v>
      </c>
      <c r="G1184" s="47"/>
      <c r="H1184" s="4"/>
      <c r="I1184" s="4"/>
    </row>
    <row r="1185" spans="1:9" s="50" customFormat="1" ht="18.75" customHeight="1">
      <c r="A1185" s="47">
        <f>'[1]Лист1'!B27</f>
        <v>15</v>
      </c>
      <c r="B1185" s="63" t="str">
        <f>'[1]Лист1'!C27</f>
        <v>Водопровідна башня  </v>
      </c>
      <c r="C1185" s="67" t="str">
        <f>'[1]Лист1'!D27</f>
        <v>вул.Прилуцька</v>
      </c>
      <c r="D1185" s="47">
        <f>'[1]Лист1'!E27</f>
        <v>7087</v>
      </c>
      <c r="E1185" s="47">
        <f>'[1]Лист1'!F27</f>
        <v>3872</v>
      </c>
      <c r="F1185" s="61">
        <f>'[1]Лист1'!G27</f>
        <v>1974</v>
      </c>
      <c r="G1185" s="47">
        <v>25</v>
      </c>
      <c r="H1185" s="4"/>
      <c r="I1185" s="4"/>
    </row>
    <row r="1186" spans="1:9" s="50" customFormat="1" ht="18.75" customHeight="1">
      <c r="A1186" s="47">
        <f>'[1]Лист1'!B28</f>
        <v>16</v>
      </c>
      <c r="B1186" s="63" t="str">
        <f>'[1]Лист1'!C28</f>
        <v>Водонасосная станция  </v>
      </c>
      <c r="C1186" s="67" t="str">
        <f>'[1]Лист1'!D28</f>
        <v>вул.Прилуцька</v>
      </c>
      <c r="D1186" s="47">
        <f>'[1]Лист1'!E28</f>
        <v>10241</v>
      </c>
      <c r="E1186" s="47">
        <f>'[1]Лист1'!F28</f>
        <v>8813</v>
      </c>
      <c r="F1186" s="61">
        <f>'[1]Лист1'!G28</f>
        <v>1981</v>
      </c>
      <c r="G1186" s="47">
        <v>196</v>
      </c>
      <c r="H1186" s="4"/>
      <c r="I1186" s="4"/>
    </row>
    <row r="1187" spans="1:9" s="50" customFormat="1" ht="18.75" customHeight="1">
      <c r="A1187" s="47">
        <f>'[1]Лист1'!B29</f>
        <v>17</v>
      </c>
      <c r="B1187" s="63" t="str">
        <f>'[1]Лист1'!C29</f>
        <v>Нежитлове приміщення вул.Шевченко 92-а  </v>
      </c>
      <c r="C1187" s="67" t="str">
        <f>'[1]Лист1'!D29</f>
        <v>вул.Шевченко 92-а</v>
      </c>
      <c r="D1187" s="47">
        <f>'[1]Лист1'!E29</f>
        <v>14178</v>
      </c>
      <c r="E1187" s="47">
        <f>'[1]Лист1'!F29</f>
        <v>5450</v>
      </c>
      <c r="F1187" s="61">
        <f>'[1]Лист1'!G29</f>
        <v>1969</v>
      </c>
      <c r="G1187" s="47">
        <v>17.5</v>
      </c>
      <c r="H1187" s="4"/>
      <c r="I1187" s="4"/>
    </row>
    <row r="1188" spans="1:9" s="50" customFormat="1" ht="18.75" customHeight="1">
      <c r="A1188" s="47">
        <f>'[1]Лист1'!B30</f>
        <v>18</v>
      </c>
      <c r="B1188" s="63" t="str">
        <f>'[1]Лист1'!C30</f>
        <v>Будівля водопровідної насосної станції вул.Незалежності 42а   .</v>
      </c>
      <c r="C1188" s="67" t="str">
        <f>'[1]Лист1'!D30</f>
        <v>вул.Незалежності 42а</v>
      </c>
      <c r="D1188" s="47">
        <f>'[1]Лист1'!E30</f>
        <v>41373</v>
      </c>
      <c r="E1188" s="47">
        <f>'[1]Лист1'!F30</f>
        <v>19623</v>
      </c>
      <c r="F1188" s="61">
        <f>'[1]Лист1'!G30</f>
        <v>2008</v>
      </c>
      <c r="G1188" s="47">
        <v>7.5</v>
      </c>
      <c r="H1188" s="4"/>
      <c r="I1188" s="4"/>
    </row>
    <row r="1189" spans="1:9" s="50" customFormat="1" ht="19.5" customHeight="1">
      <c r="A1189" s="47">
        <f>'[1]Лист1'!B31</f>
        <v>19</v>
      </c>
      <c r="B1189" s="63" t="str">
        <f>'[1]Лист1'!C31</f>
        <v>Будівля прохідної </v>
      </c>
      <c r="C1189" s="67" t="str">
        <f>'[1]Лист1'!D31</f>
        <v>вул.Ч.Гребля</v>
      </c>
      <c r="D1189" s="47">
        <f>'[1]Лист1'!E31</f>
        <v>1</v>
      </c>
      <c r="E1189" s="47">
        <f>'[1]Лист1'!F31</f>
        <v>1</v>
      </c>
      <c r="F1189" s="61">
        <f>'[1]Лист1'!G31</f>
        <v>1988</v>
      </c>
      <c r="G1189" s="47"/>
      <c r="H1189" s="4"/>
      <c r="I1189" s="4"/>
    </row>
    <row r="1190" spans="1:9" s="50" customFormat="1" ht="21" customHeight="1">
      <c r="A1190" s="47">
        <f>'[1]Лист1'!B32</f>
        <v>20</v>
      </c>
      <c r="B1190" s="63" t="str">
        <f>'[1]Лист1'!C32</f>
        <v>Будівля майстерні ВНС-ПММ </v>
      </c>
      <c r="C1190" s="67" t="str">
        <f>'[1]Лист1'!D32</f>
        <v>вул.Козача 5</v>
      </c>
      <c r="D1190" s="47">
        <f>'[1]Лист1'!E32</f>
        <v>1</v>
      </c>
      <c r="E1190" s="47">
        <f>'[1]Лист1'!F32</f>
        <v>1</v>
      </c>
      <c r="F1190" s="61">
        <f>'[1]Лист1'!G32</f>
        <v>1994</v>
      </c>
      <c r="G1190" s="160"/>
      <c r="H1190" s="4"/>
      <c r="I1190" s="4"/>
    </row>
    <row r="1191" spans="1:9" s="50" customFormat="1" ht="18.75" customHeight="1">
      <c r="A1191" s="47">
        <f>'[1]Лист1'!B33</f>
        <v>21</v>
      </c>
      <c r="B1191" s="63" t="str">
        <f>'[1]Лист1'!C33</f>
        <v>Частина нежитлового приміщення котельні по вул.Ак.Амосова 8а/1</v>
      </c>
      <c r="C1191" s="67" t="str">
        <f>'[1]Лист1'!D33</f>
        <v> вул.Ак.Амосова 8а/1</v>
      </c>
      <c r="D1191" s="47">
        <f>'[1]Лист1'!E33</f>
        <v>971</v>
      </c>
      <c r="E1191" s="47">
        <f>'[1]Лист1'!F33</f>
        <v>629</v>
      </c>
      <c r="F1191" s="61">
        <f>'[1]Лист1'!G33</f>
        <v>2003</v>
      </c>
      <c r="G1191" s="160" t="s">
        <v>1548</v>
      </c>
      <c r="H1191" s="4"/>
      <c r="I1191" s="4"/>
    </row>
    <row r="1192" spans="1:9" s="50" customFormat="1" ht="18.75" customHeight="1">
      <c r="A1192" s="47">
        <f>'[1]Лист1'!B34</f>
        <v>22</v>
      </c>
      <c r="B1192" s="63" t="str">
        <f>'[1]Лист1'!C34</f>
        <v>Частина нежитлового приміщення котельні по вул.Покровська 2/1</v>
      </c>
      <c r="C1192" s="63" t="str">
        <f>'[1]Лист1'!D34</f>
        <v>вул.Покровська 2/1</v>
      </c>
      <c r="D1192" s="47">
        <f>'[1]Лист1'!E34</f>
        <v>3815</v>
      </c>
      <c r="E1192" s="47">
        <f>'[1]Лист1'!F34</f>
        <v>2805</v>
      </c>
      <c r="F1192" s="61">
        <f>'[1]Лист1'!G34</f>
        <v>2003</v>
      </c>
      <c r="G1192" s="160" t="s">
        <v>1549</v>
      </c>
      <c r="H1192" s="4"/>
      <c r="I1192" s="4"/>
    </row>
    <row r="1193" spans="1:9" s="50" customFormat="1" ht="18.75" customHeight="1">
      <c r="A1193" s="47">
        <f>'[1]Лист1'!B35</f>
        <v>23</v>
      </c>
      <c r="B1193" s="63" t="str">
        <f>'[1]Лист1'!C35</f>
        <v>Частина нежитлового приміщення ЦТП №1 по вул.Шевченко 124 Б/1</v>
      </c>
      <c r="C1193" s="67" t="str">
        <f>'[1]Лист1'!D35</f>
        <v>вул.Шевченко 124 Б/1</v>
      </c>
      <c r="D1193" s="47">
        <f>'[1]Лист1'!E35</f>
        <v>3845</v>
      </c>
      <c r="E1193" s="47">
        <f>'[1]Лист1'!F35</f>
        <v>1540</v>
      </c>
      <c r="F1193" s="61">
        <f>'[1]Лист1'!G35</f>
        <v>2003</v>
      </c>
      <c r="G1193" s="160" t="s">
        <v>1550</v>
      </c>
      <c r="H1193" s="4"/>
      <c r="I1193" s="4"/>
    </row>
    <row r="1194" spans="1:9" s="50" customFormat="1" ht="18.75" customHeight="1">
      <c r="A1194" s="47">
        <f>'[1]Лист1'!B36</f>
        <v>24</v>
      </c>
      <c r="B1194" s="63" t="str">
        <f>'[1]Лист1'!C36</f>
        <v>Частина нежитлового приміщення ЦТП №2 по вул.Об"їжджа 116 Б/1</v>
      </c>
      <c r="C1194" s="67" t="str">
        <f>'[1]Лист1'!D36</f>
        <v> вул.Об"їжджа 116 Б/1</v>
      </c>
      <c r="D1194" s="47">
        <f>'[1]Лист1'!E36</f>
        <v>2844</v>
      </c>
      <c r="E1194" s="47">
        <f>'[1]Лист1'!F36</f>
        <v>1373</v>
      </c>
      <c r="F1194" s="61">
        <f>'[1]Лист1'!G36</f>
        <v>2003</v>
      </c>
      <c r="G1194" s="160" t="s">
        <v>1551</v>
      </c>
      <c r="H1194" s="4"/>
      <c r="I1194" s="4"/>
    </row>
    <row r="1195" spans="1:9" s="50" customFormat="1" ht="18.75" customHeight="1">
      <c r="A1195" s="47">
        <f>'[1]Лист1'!B37</f>
        <v>25</v>
      </c>
      <c r="B1195" s="63" t="str">
        <f>'[1]Лист1'!C37</f>
        <v>Частина нежитлового приміщення ЦТП №3 по вул.Об"їжджа 116 В/1</v>
      </c>
      <c r="C1195" s="67" t="str">
        <f>'[1]Лист1'!D37</f>
        <v> вул.Об"їжджа 116 В/1</v>
      </c>
      <c r="D1195" s="47">
        <f>'[1]Лист1'!E37</f>
        <v>2910</v>
      </c>
      <c r="E1195" s="47">
        <f>'[1]Лист1'!F37</f>
        <v>1399</v>
      </c>
      <c r="F1195" s="61">
        <f>'[1]Лист1'!G37</f>
        <v>2003</v>
      </c>
      <c r="G1195" s="160" t="s">
        <v>1552</v>
      </c>
      <c r="H1195" s="4"/>
      <c r="I1195" s="4"/>
    </row>
    <row r="1196" spans="1:9" s="50" customFormat="1" ht="18.75" customHeight="1">
      <c r="A1196" s="47">
        <f>'[1]Лист1'!B38</f>
        <v>26</v>
      </c>
      <c r="B1196" s="63" t="str">
        <f>'[1]Лист1'!C38</f>
        <v>Частина нежитлового приміщення ЦТП №5 по вул.Шевченко 99Д/1</v>
      </c>
      <c r="C1196" s="67" t="str">
        <f>'[1]Лист1'!D38</f>
        <v>вул.Шевченко 99Д/1</v>
      </c>
      <c r="D1196" s="47">
        <f>'[1]Лист1'!E38</f>
        <v>6362</v>
      </c>
      <c r="E1196" s="47">
        <f>'[1]Лист1'!F38</f>
        <v>3364</v>
      </c>
      <c r="F1196" s="61">
        <f>'[1]Лист1'!G38</f>
        <v>2003</v>
      </c>
      <c r="G1196" s="160" t="s">
        <v>1553</v>
      </c>
      <c r="H1196" s="4"/>
      <c r="I1196" s="4"/>
    </row>
    <row r="1197" spans="1:9" s="50" customFormat="1" ht="18.75" customHeight="1">
      <c r="A1197" s="47">
        <f>'[1]Лист1'!B39</f>
        <v>27</v>
      </c>
      <c r="B1197" s="63" t="str">
        <f>'[1]Лист1'!C39</f>
        <v>Частина нежитлового приміщення ЦТП №6 по вул.3-й Мікрорайон 5/1</v>
      </c>
      <c r="C1197" s="67" t="str">
        <f>'[1]Лист1'!D39</f>
        <v>вул.3-й Мікрорайон 5/1</v>
      </c>
      <c r="D1197" s="47">
        <f>'[1]Лист1'!E39</f>
        <v>5627</v>
      </c>
      <c r="E1197" s="47">
        <f>'[1]Лист1'!F39</f>
        <v>2607</v>
      </c>
      <c r="F1197" s="61">
        <f>'[1]Лист1'!G39</f>
        <v>2003</v>
      </c>
      <c r="G1197" s="160" t="s">
        <v>1554</v>
      </c>
      <c r="H1197" s="4"/>
      <c r="I1197" s="4"/>
    </row>
    <row r="1198" spans="1:9" s="50" customFormat="1" ht="20.25" customHeight="1">
      <c r="A1198" s="47">
        <f>'[1]Лист1'!B40</f>
        <v>28</v>
      </c>
      <c r="B1198" s="63" t="str">
        <f>'[1]Лист1'!C40</f>
        <v>Будівля  станції 3-го підьйому </v>
      </c>
      <c r="C1198" s="67" t="str">
        <f>'[1]Лист1'!D40</f>
        <v>вул.Б.Хмельницького</v>
      </c>
      <c r="D1198" s="47">
        <f>'[1]Лист1'!E40</f>
        <v>33135</v>
      </c>
      <c r="E1198" s="47">
        <f>'[1]Лист1'!F40</f>
        <v>27244</v>
      </c>
      <c r="F1198" s="61">
        <f>'[1]Лист1'!G40</f>
        <v>1990</v>
      </c>
      <c r="G1198" s="160" t="s">
        <v>1555</v>
      </c>
      <c r="H1198" s="4"/>
      <c r="I1198" s="4"/>
    </row>
    <row r="1199" spans="1:9" s="50" customFormat="1" ht="18.75" customHeight="1">
      <c r="A1199" s="47">
        <f>'[1]Лист1'!B41</f>
        <v>29</v>
      </c>
      <c r="B1199" s="63" t="str">
        <f>'[1]Лист1'!C41</f>
        <v>Артскважина  №2   </v>
      </c>
      <c r="C1199" s="63" t="str">
        <f>'[1]Лист1'!D41</f>
        <v>вул.Козача 5</v>
      </c>
      <c r="D1199" s="47">
        <f>'[1]Лист1'!E41</f>
        <v>2300</v>
      </c>
      <c r="E1199" s="47">
        <f>'[1]Лист1'!F41</f>
        <v>1190</v>
      </c>
      <c r="F1199" s="61">
        <f>'[1]Лист1'!G41</f>
        <v>1975</v>
      </c>
      <c r="G1199" s="160" t="s">
        <v>1551</v>
      </c>
      <c r="H1199" s="4"/>
      <c r="I1199" s="4"/>
    </row>
    <row r="1200" spans="1:9" s="50" customFormat="1" ht="18.75" customHeight="1">
      <c r="A1200" s="47">
        <f>'[1]Лист1'!B42</f>
        <v>30</v>
      </c>
      <c r="B1200" s="63" t="str">
        <f>'[1]Лист1'!C42</f>
        <v>Водопровідно-насосна станція </v>
      </c>
      <c r="C1200" s="63" t="str">
        <f>'[1]Лист1'!D42</f>
        <v>вул.Козача 5</v>
      </c>
      <c r="D1200" s="47">
        <f>'[1]Лист1'!E42</f>
        <v>25989</v>
      </c>
      <c r="E1200" s="47">
        <f>'[1]Лист1'!F42</f>
        <v>11544</v>
      </c>
      <c r="F1200" s="61">
        <f>'[1]Лист1'!G42</f>
        <v>1928</v>
      </c>
      <c r="G1200" s="161" t="s">
        <v>1556</v>
      </c>
      <c r="H1200" s="4"/>
      <c r="I1200" s="4"/>
    </row>
    <row r="1201" spans="1:9" s="50" customFormat="1" ht="18.75" customHeight="1">
      <c r="A1201" s="47">
        <f>'[1]Лист1'!B43</f>
        <v>31</v>
      </c>
      <c r="B1201" s="63" t="str">
        <f>'[1]Лист1'!C43</f>
        <v>Водопровідно-насосна станція     </v>
      </c>
      <c r="C1201" s="63" t="str">
        <f>'[1]Лист1'!D43</f>
        <v>вул.Ч.Гребля</v>
      </c>
      <c r="D1201" s="47">
        <f>'[1]Лист1'!E43</f>
        <v>71278</v>
      </c>
      <c r="E1201" s="47">
        <f>'[1]Лист1'!F43</f>
        <v>34828</v>
      </c>
      <c r="F1201" s="61">
        <f>'[1]Лист1'!G43</f>
        <v>1966</v>
      </c>
      <c r="G1201" s="47">
        <v>312</v>
      </c>
      <c r="H1201" s="4"/>
      <c r="I1201" s="4"/>
    </row>
    <row r="1202" spans="1:9" s="50" customFormat="1" ht="18.75" customHeight="1">
      <c r="A1202" s="47">
        <f>'[1]Лист1'!B44</f>
        <v>32</v>
      </c>
      <c r="B1202" s="63" t="str">
        <f>'[1]Лист1'!C44</f>
        <v>Артскважина № 1 </v>
      </c>
      <c r="C1202" s="63" t="str">
        <f>'[1]Лист1'!D44</f>
        <v>вул.Козача 5</v>
      </c>
      <c r="D1202" s="47">
        <f>'[1]Лист1'!E44</f>
        <v>2300</v>
      </c>
      <c r="E1202" s="47">
        <f>'[1]Лист1'!F44</f>
        <v>1190</v>
      </c>
      <c r="F1202" s="61">
        <f>'[1]Лист1'!G44</f>
        <v>1970</v>
      </c>
      <c r="G1202" s="47" t="s">
        <v>1557</v>
      </c>
      <c r="H1202" s="4"/>
      <c r="I1202" s="4"/>
    </row>
    <row r="1203" spans="1:9" s="50" customFormat="1" ht="18.75" customHeight="1">
      <c r="A1203" s="47">
        <f>'[1]Лист1'!B45</f>
        <v>33</v>
      </c>
      <c r="B1203" s="63" t="str">
        <f>'[1]Лист1'!C45</f>
        <v>Артскважина № 7</v>
      </c>
      <c r="C1203" s="63" t="str">
        <f>'[1]Лист1'!D45</f>
        <v>вул.Ч.Гребля</v>
      </c>
      <c r="D1203" s="47">
        <f>'[1]Лист1'!E45</f>
        <v>2500</v>
      </c>
      <c r="E1203" s="47">
        <f>'[1]Лист1'!F45</f>
        <v>1265</v>
      </c>
      <c r="F1203" s="61">
        <f>'[1]Лист1'!G45</f>
        <v>1974</v>
      </c>
      <c r="G1203" s="47">
        <v>9</v>
      </c>
      <c r="H1203" s="4"/>
      <c r="I1203" s="4"/>
    </row>
    <row r="1204" spans="1:9" s="50" customFormat="1" ht="24" customHeight="1">
      <c r="A1204" s="47">
        <f>'[1]Лист1'!B46</f>
        <v>34</v>
      </c>
      <c r="B1204" s="63" t="str">
        <f>'[1]Лист1'!C46</f>
        <v>Артскважина № 9 </v>
      </c>
      <c r="C1204" s="63" t="str">
        <f>'[1]Лист1'!D46</f>
        <v>вул.Ч.Гребля</v>
      </c>
      <c r="D1204" s="47">
        <f>'[1]Лист1'!E46</f>
        <v>2500</v>
      </c>
      <c r="E1204" s="47">
        <f>'[1]Лист1'!F46</f>
        <v>1252</v>
      </c>
      <c r="F1204" s="61">
        <f>'[1]Лист1'!G46</f>
        <v>1974</v>
      </c>
      <c r="G1204" s="47">
        <v>9</v>
      </c>
      <c r="H1204" s="4"/>
      <c r="I1204" s="4"/>
    </row>
    <row r="1205" spans="1:9" s="50" customFormat="1" ht="27" customHeight="1">
      <c r="A1205" s="47">
        <f>'[1]Лист1'!B47</f>
        <v>35</v>
      </c>
      <c r="B1205" s="63" t="str">
        <f>'[1]Лист1'!C47</f>
        <v>Артскважина №14 </v>
      </c>
      <c r="C1205" s="63" t="str">
        <f>'[1]Лист1'!D47</f>
        <v>вул.Ч.Гребля</v>
      </c>
      <c r="D1205" s="47">
        <f>'[1]Лист1'!E47</f>
        <v>1500</v>
      </c>
      <c r="E1205" s="47">
        <f>'[1]Лист1'!F47</f>
        <v>750</v>
      </c>
      <c r="F1205" s="61">
        <f>'[1]Лист1'!G47</f>
        <v>1974</v>
      </c>
      <c r="G1205" s="162">
        <v>6</v>
      </c>
      <c r="H1205" s="4"/>
      <c r="I1205" s="4"/>
    </row>
    <row r="1206" spans="1:9" s="50" customFormat="1" ht="19.5" customHeight="1">
      <c r="A1206" s="47">
        <f>'[1]Лист1'!B48</f>
        <v>36</v>
      </c>
      <c r="B1206" s="63" t="str">
        <f>'[1]Лист1'!C48</f>
        <v>Артскважина № 15 </v>
      </c>
      <c r="C1206" s="63" t="str">
        <f>'[1]Лист1'!D48</f>
        <v>вул.Ч.Гребля</v>
      </c>
      <c r="D1206" s="47">
        <f>'[1]Лист1'!E48</f>
        <v>31209</v>
      </c>
      <c r="E1206" s="47">
        <f>'[1]Лист1'!F48</f>
        <v>13721</v>
      </c>
      <c r="F1206" s="61">
        <f>'[1]Лист1'!G48</f>
        <v>1988</v>
      </c>
      <c r="G1206" s="47">
        <v>9</v>
      </c>
      <c r="H1206" s="4"/>
      <c r="I1206" s="4"/>
    </row>
    <row r="1207" spans="1:9" s="50" customFormat="1" ht="19.5" customHeight="1">
      <c r="A1207" s="47">
        <f>'[1]Лист1'!B49</f>
        <v>37</v>
      </c>
      <c r="B1207" s="63" t="str">
        <f>'[1]Лист1'!C49</f>
        <v>Артскважина № 16  </v>
      </c>
      <c r="C1207" s="63" t="str">
        <f>'[1]Лист1'!D49</f>
        <v>вул.Ч.Гребля</v>
      </c>
      <c r="D1207" s="47">
        <f>'[1]Лист1'!E49</f>
        <v>1200</v>
      </c>
      <c r="E1207" s="47">
        <f>'[1]Лист1'!F49</f>
        <v>473</v>
      </c>
      <c r="F1207" s="61">
        <f>'[1]Лист1'!G49</f>
        <v>1994</v>
      </c>
      <c r="G1207" s="47">
        <v>8</v>
      </c>
      <c r="H1207" s="4"/>
      <c r="I1207" s="4"/>
    </row>
    <row r="1208" spans="1:9" s="50" customFormat="1" ht="18.75" customHeight="1">
      <c r="A1208" s="47">
        <f>'[1]Лист1'!B50</f>
        <v>38</v>
      </c>
      <c r="B1208" s="63" t="str">
        <f>'[1]Лист1'!C50</f>
        <v>Артскважина № 5 парк Шевченко</v>
      </c>
      <c r="C1208" s="63" t="str">
        <f>'[1]Лист1'!D50</f>
        <v>вул.Шевченко</v>
      </c>
      <c r="D1208" s="47">
        <f>'[1]Лист1'!E50</f>
        <v>9166</v>
      </c>
      <c r="E1208" s="47">
        <f>'[1]Лист1'!F50</f>
        <v>4993</v>
      </c>
      <c r="F1208" s="61">
        <f>'[1]Лист1'!G50</f>
        <v>1975</v>
      </c>
      <c r="G1208" s="47">
        <v>5</v>
      </c>
      <c r="H1208" s="4"/>
      <c r="I1208" s="4"/>
    </row>
    <row r="1209" spans="1:9" s="50" customFormat="1" ht="18.75" customHeight="1">
      <c r="A1209" s="47">
        <f>'[1]Лист1'!B51</f>
        <v>39</v>
      </c>
      <c r="B1209" s="63" t="str">
        <f>'[1]Лист1'!C51</f>
        <v>Водопрвідно- насосна  станція3-го підьйому </v>
      </c>
      <c r="C1209" s="67" t="str">
        <f>'[1]Лист1'!D51</f>
        <v>вул.Овдієвська   </v>
      </c>
      <c r="D1209" s="47">
        <f>'[1]Лист1'!E51</f>
        <v>4100</v>
      </c>
      <c r="E1209" s="47">
        <f>'[1]Лист1'!F51</f>
        <v>1808</v>
      </c>
      <c r="F1209" s="61">
        <f>'[1]Лист1'!G51</f>
        <v>1991</v>
      </c>
      <c r="G1209" s="47" t="s">
        <v>1558</v>
      </c>
      <c r="H1209" s="4"/>
      <c r="I1209" s="4"/>
    </row>
    <row r="1210" spans="1:9" s="50" customFormat="1" ht="23.25" customHeight="1">
      <c r="A1210" s="47">
        <f>'[1]Лист1'!B52</f>
        <v>40</v>
      </c>
      <c r="B1210" s="63" t="str">
        <f>'[1]Лист1'!C52</f>
        <v>Резервуар чистої води   1000     </v>
      </c>
      <c r="C1210" s="63" t="str">
        <f>'[1]Лист1'!D52</f>
        <v>вул.Козача 5</v>
      </c>
      <c r="D1210" s="47">
        <f>'[1]Лист1'!E52</f>
        <v>1000</v>
      </c>
      <c r="E1210" s="47">
        <f>'[1]Лист1'!F52</f>
        <v>571</v>
      </c>
      <c r="F1210" s="61">
        <f>'[1]Лист1'!G52</f>
        <v>1928</v>
      </c>
      <c r="G1210" s="47">
        <v>17</v>
      </c>
      <c r="H1210" s="4"/>
      <c r="I1210" s="4"/>
    </row>
    <row r="1211" spans="1:9" s="50" customFormat="1" ht="23.25" customHeight="1">
      <c r="A1211" s="47">
        <f>'[1]Лист1'!B53</f>
        <v>41</v>
      </c>
      <c r="B1211" s="63" t="str">
        <f>'[1]Лист1'!C53</f>
        <v>Резервуар чистої води 3000      </v>
      </c>
      <c r="C1211" s="63" t="str">
        <f>'[1]Лист1'!D53</f>
        <v>вул.Ч.Гребля</v>
      </c>
      <c r="D1211" s="47">
        <f>'[1]Лист1'!E53</f>
        <v>7639</v>
      </c>
      <c r="E1211" s="47">
        <f>'[1]Лист1'!F53</f>
        <v>2938</v>
      </c>
      <c r="F1211" s="61">
        <f>'[1]Лист1'!G53</f>
        <v>1995</v>
      </c>
      <c r="G1211" s="47">
        <v>720</v>
      </c>
      <c r="H1211" s="4"/>
      <c r="I1211" s="4"/>
    </row>
    <row r="1212" spans="1:9" s="50" customFormat="1" ht="23.25" customHeight="1">
      <c r="A1212" s="47">
        <f>'[1]Лист1'!B54</f>
        <v>42</v>
      </c>
      <c r="B1212" s="63" t="str">
        <f>'[1]Лист1'!C54</f>
        <v>Артскважина № 7/ Круча/  б.к.</v>
      </c>
      <c r="C1212" s="67" t="str">
        <f>'[1]Лист1'!D54</f>
        <v>вул.Воздвиженська</v>
      </c>
      <c r="D1212" s="47">
        <f>'[1]Лист1'!E54</f>
        <v>56886</v>
      </c>
      <c r="E1212" s="47">
        <f>'[1]Лист1'!F54</f>
        <v>0</v>
      </c>
      <c r="F1212" s="61">
        <f>'[1]Лист1'!G54</f>
        <v>1982</v>
      </c>
      <c r="G1212" s="47">
        <v>12</v>
      </c>
      <c r="H1212" s="4"/>
      <c r="I1212" s="4"/>
    </row>
    <row r="1213" spans="1:9" s="50" customFormat="1" ht="35.25" customHeight="1">
      <c r="A1213" s="47">
        <f>'[1]Лист1'!B55</f>
        <v>43</v>
      </c>
      <c r="B1213" s="63" t="str">
        <f>'[1]Лист1'!C55</f>
        <v>Будівля резервуару  чистої води 300  </v>
      </c>
      <c r="C1213" s="63" t="str">
        <f>'[1]Лист1'!D55</f>
        <v>вул.Козача 5</v>
      </c>
      <c r="D1213" s="47">
        <f>'[1]Лист1'!E55</f>
        <v>1200</v>
      </c>
      <c r="E1213" s="47">
        <f>'[1]Лист1'!F55</f>
        <v>704</v>
      </c>
      <c r="F1213" s="61">
        <f>'[1]Лист1'!G55</f>
        <v>1974</v>
      </c>
      <c r="G1213" s="47" t="s">
        <v>1559</v>
      </c>
      <c r="H1213" s="4"/>
      <c r="I1213" s="4"/>
    </row>
    <row r="1214" spans="1:14" s="50" customFormat="1" ht="25.5" customHeight="1">
      <c r="A1214" s="47">
        <f>'[1]Лист1'!B56</f>
        <v>44</v>
      </c>
      <c r="B1214" s="63" t="str">
        <f>'[1]Лист1'!C56</f>
        <v>Резервуар чистої води 400  </v>
      </c>
      <c r="C1214" s="63" t="str">
        <f>'[1]Лист1'!D56</f>
        <v>вул.Ч.Гребля</v>
      </c>
      <c r="D1214" s="47">
        <f>'[1]Лист1'!E56</f>
        <v>1800</v>
      </c>
      <c r="E1214" s="47">
        <f>'[1]Лист1'!F56</f>
        <v>1093</v>
      </c>
      <c r="F1214" s="61">
        <f>'[1]Лист1'!G56</f>
        <v>1966</v>
      </c>
      <c r="G1214" s="47">
        <v>169</v>
      </c>
      <c r="H1214" s="4"/>
      <c r="I1214" s="4"/>
      <c r="N1214" s="5"/>
    </row>
    <row r="1215" spans="1:104" s="50" customFormat="1" ht="40.5" customHeight="1">
      <c r="A1215" s="47">
        <f>'[1]Лист1'!B57</f>
        <v>45</v>
      </c>
      <c r="B1215" s="63" t="str">
        <f>'[1]Лист1'!C57</f>
        <v>Резервуар чистої води   1000 </v>
      </c>
      <c r="C1215" s="67" t="str">
        <f>'[1]Лист1'!D57</f>
        <v>вул.Ч.Гребля</v>
      </c>
      <c r="D1215" s="47">
        <f>'[1]Лист1'!E57</f>
        <v>5000</v>
      </c>
      <c r="E1215" s="47">
        <f>'[1]Лист1'!F57</f>
        <v>2714</v>
      </c>
      <c r="F1215" s="61">
        <f>'[1]Лист1'!G57</f>
        <v>1985</v>
      </c>
      <c r="G1215" s="47">
        <v>280</v>
      </c>
      <c r="H1215" s="4"/>
      <c r="I1215" s="4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</row>
    <row r="1216" spans="1:104" s="50" customFormat="1" ht="37.5" customHeight="1">
      <c r="A1216" s="47">
        <f>'[1]Лист1'!B58</f>
        <v>46</v>
      </c>
      <c r="B1216" s="63" t="str">
        <f>'[1]Лист1'!C58</f>
        <v>Станція обезжелізування   Водозабор Прогрес   </v>
      </c>
      <c r="C1216" s="67" t="str">
        <f>'[1]Лист1'!D58</f>
        <v>вул.Носівський шлях27 "а"</v>
      </c>
      <c r="D1216" s="47">
        <f>'[1]Лист1'!E58</f>
        <v>86836</v>
      </c>
      <c r="E1216" s="47">
        <f>'[1]Лист1'!F58</f>
        <v>26811</v>
      </c>
      <c r="F1216" s="61">
        <f>'[1]Лист1'!G58</f>
        <v>1974</v>
      </c>
      <c r="G1216" s="47" t="s">
        <v>1560</v>
      </c>
      <c r="H1216" s="4"/>
      <c r="I1216" s="4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</row>
    <row r="1217" spans="1:104" s="50" customFormat="1" ht="39.75" customHeight="1">
      <c r="A1217" s="47">
        <f>'[1]Лист1'!B59</f>
        <v>47</v>
      </c>
      <c r="B1217" s="63" t="str">
        <f>'[1]Лист1'!C59</f>
        <v>Хлораторная  Водозабор Прогрес  </v>
      </c>
      <c r="C1217" s="67" t="str">
        <f>'[1]Лист1'!D59</f>
        <v>вул.Носівський шлях27 "а"</v>
      </c>
      <c r="D1217" s="47">
        <f>'[1]Лист1'!E59</f>
        <v>22893</v>
      </c>
      <c r="E1217" s="47">
        <f>'[1]Лист1'!F59</f>
        <v>10977</v>
      </c>
      <c r="F1217" s="61">
        <f>'[1]Лист1'!G59</f>
        <v>1974</v>
      </c>
      <c r="G1217" s="47" t="s">
        <v>1561</v>
      </c>
      <c r="H1217" s="4"/>
      <c r="I1217" s="4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</row>
    <row r="1218" spans="1:104" s="50" customFormat="1" ht="36.75" customHeight="1">
      <c r="A1218" s="47">
        <f>'[1]Лист1'!B60</f>
        <v>48</v>
      </c>
      <c r="B1218" s="63" t="str">
        <f>'[1]Лист1'!C60</f>
        <v>Водонапірна башня  Водозабор Прогрес  </v>
      </c>
      <c r="C1218" s="67" t="str">
        <f>'[1]Лист1'!D60</f>
        <v>вул.Носівський шлях27 "а"</v>
      </c>
      <c r="D1218" s="47">
        <f>'[1]Лист1'!E60</f>
        <v>9982</v>
      </c>
      <c r="E1218" s="47">
        <f>'[1]Лист1'!F60</f>
        <v>4661</v>
      </c>
      <c r="F1218" s="61">
        <f>'[1]Лист1'!G60</f>
        <v>1973</v>
      </c>
      <c r="G1218" s="47">
        <v>36</v>
      </c>
      <c r="H1218" s="4"/>
      <c r="I1218" s="4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</row>
    <row r="1219" spans="1:104" s="50" customFormat="1" ht="38.25" customHeight="1">
      <c r="A1219" s="47">
        <f>'[1]Лист1'!B61</f>
        <v>49</v>
      </c>
      <c r="B1219" s="63" t="str">
        <f>'[1]Лист1'!C61</f>
        <v>Противопож. Рез., 1000 м. куб. Прогрес   </v>
      </c>
      <c r="C1219" s="67" t="str">
        <f>'[1]Лист1'!D61</f>
        <v>вул.Носівський шлях27 "а"</v>
      </c>
      <c r="D1219" s="47">
        <f>'[1]Лист1'!E61</f>
        <v>12043</v>
      </c>
      <c r="E1219" s="47">
        <f>'[1]Лист1'!F61</f>
        <v>6064</v>
      </c>
      <c r="F1219" s="61">
        <f>'[1]Лист1'!G61</f>
        <v>1974</v>
      </c>
      <c r="G1219" s="47">
        <v>1392</v>
      </c>
      <c r="H1219" s="4"/>
      <c r="I1219" s="4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</row>
    <row r="1220" spans="1:104" s="50" customFormat="1" ht="18.75" customHeight="1">
      <c r="A1220" s="47">
        <f>'[1]Лист1'!B62</f>
        <v>50</v>
      </c>
      <c r="B1220" s="63" t="str">
        <f>'[1]Лист1'!C62</f>
        <v>Противопож. Рез., 1000 м. куб. Прогрес   </v>
      </c>
      <c r="C1220" s="63" t="str">
        <f>'[1]Лист1'!D62</f>
        <v>вул.Носівський шлях27 "а"</v>
      </c>
      <c r="D1220" s="47">
        <f>'[1]Лист1'!E62</f>
        <v>13846</v>
      </c>
      <c r="E1220" s="47">
        <f>'[1]Лист1'!F62</f>
        <v>6930</v>
      </c>
      <c r="F1220" s="61">
        <f>'[1]Лист1'!G62</f>
        <v>1974</v>
      </c>
      <c r="G1220" s="47">
        <v>1392</v>
      </c>
      <c r="H1220" s="4"/>
      <c r="I1220" s="4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</row>
    <row r="1221" spans="1:104" s="50" customFormat="1" ht="18.75" customHeight="1">
      <c r="A1221" s="47">
        <f>'[1]Лист1'!B63</f>
        <v>51</v>
      </c>
      <c r="B1221" s="63" t="str">
        <f>'[1]Лист1'!C63</f>
        <v>Резервуар, 1000 м. Куб.Прогрес   </v>
      </c>
      <c r="C1221" s="67" t="str">
        <f>'[1]Лист1'!D63</f>
        <v>вул.Носівський шлях27 "а"</v>
      </c>
      <c r="D1221" s="47">
        <f>'[1]Лист1'!E63</f>
        <v>37410</v>
      </c>
      <c r="E1221" s="47">
        <f>'[1]Лист1'!F63</f>
        <v>18836</v>
      </c>
      <c r="F1221" s="61">
        <f>'[1]Лист1'!G63</f>
        <v>1973</v>
      </c>
      <c r="G1221" s="47">
        <v>1300</v>
      </c>
      <c r="H1221" s="4"/>
      <c r="I1221" s="4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</row>
    <row r="1222" spans="1:104" s="50" customFormat="1" ht="18.75" customHeight="1">
      <c r="A1222" s="47">
        <f>'[1]Лист1'!B64</f>
        <v>52</v>
      </c>
      <c r="B1222" s="63" t="str">
        <f>'[1]Лист1'!C64</f>
        <v>Резервуар, 1000 м. Куб   Прогрес   </v>
      </c>
      <c r="C1222" s="67" t="str">
        <f>'[1]Лист1'!D64</f>
        <v>вул.Носівський шлях27 "а"</v>
      </c>
      <c r="D1222" s="47">
        <f>'[1]Лист1'!E64</f>
        <v>37392</v>
      </c>
      <c r="E1222" s="47">
        <f>'[1]Лист1'!F64</f>
        <v>18826</v>
      </c>
      <c r="F1222" s="61">
        <f>'[1]Лист1'!G64</f>
        <v>1973</v>
      </c>
      <c r="G1222" s="47">
        <v>1300</v>
      </c>
      <c r="H1222" s="4"/>
      <c r="I1222" s="4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</row>
    <row r="1223" spans="1:104" s="50" customFormat="1" ht="23.25" customHeight="1">
      <c r="A1223" s="47">
        <f>'[1]Лист1'!B65</f>
        <v>53</v>
      </c>
      <c r="B1223" s="63" t="str">
        <f>'[1]Лист1'!C65</f>
        <v>Резервууар, 250 м. Куб. Прогрес   </v>
      </c>
      <c r="C1223" s="67" t="str">
        <f>'[1]Лист1'!D65</f>
        <v>вул.Носівський шлях27 "а"</v>
      </c>
      <c r="D1223" s="47">
        <f>'[1]Лист1'!E65</f>
        <v>6630</v>
      </c>
      <c r="E1223" s="47">
        <f>'[1]Лист1'!F65</f>
        <v>3338</v>
      </c>
      <c r="F1223" s="61">
        <f>'[1]Лист1'!G65</f>
        <v>1973</v>
      </c>
      <c r="G1223" s="47">
        <v>25</v>
      </c>
      <c r="H1223" s="4"/>
      <c r="I1223" s="4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</row>
    <row r="1224" spans="1:7" ht="25.5" customHeight="1">
      <c r="A1224" s="47">
        <f>'[1]Лист1'!B66</f>
        <v>55</v>
      </c>
      <c r="B1224" s="63" t="str">
        <f>'[1]Лист1'!C66</f>
        <v>Каналізаційно-насосна станція </v>
      </c>
      <c r="C1224" s="67" t="str">
        <f>'[1]Лист1'!D66</f>
        <v>вул.Гайдамацька 19а</v>
      </c>
      <c r="D1224" s="47">
        <f>'[1]Лист1'!E66</f>
        <v>18076</v>
      </c>
      <c r="E1224" s="47">
        <f>'[1]Лист1'!F66</f>
        <v>14963</v>
      </c>
      <c r="F1224" s="61">
        <f>'[1]Лист1'!G66</f>
        <v>1980</v>
      </c>
      <c r="G1224" s="47" t="s">
        <v>1562</v>
      </c>
    </row>
    <row r="1225" spans="1:7" ht="24.75" customHeight="1">
      <c r="A1225" s="47">
        <f>'[1]Лист1'!B67</f>
        <v>56</v>
      </c>
      <c r="B1225" s="63" t="str">
        <f>'[1]Лист1'!C67</f>
        <v>Вбиральня</v>
      </c>
      <c r="C1225" s="67" t="str">
        <f>'[1]Лист1'!D67</f>
        <v>вул.Козача 5</v>
      </c>
      <c r="D1225" s="47">
        <f>'[1]Лист1'!E67</f>
        <v>21694</v>
      </c>
      <c r="E1225" s="47">
        <f>'[1]Лист1'!F67</f>
        <v>11528</v>
      </c>
      <c r="F1225" s="61">
        <f>'[1]Лист1'!G67</f>
        <v>1979</v>
      </c>
      <c r="G1225" s="47" t="s">
        <v>1563</v>
      </c>
    </row>
    <row r="1226" spans="1:7" ht="18" customHeight="1">
      <c r="A1226" s="47">
        <f>'[1]Лист1'!B68</f>
        <v>57</v>
      </c>
      <c r="B1226" s="63" t="str">
        <f>'[1]Лист1'!C68</f>
        <v>Каналізаційно-насосна станція та напорний та сам.кол.</v>
      </c>
      <c r="C1226" s="67" t="str">
        <f>'[1]Лист1'!D68</f>
        <v>вул.Липоврізька 53а</v>
      </c>
      <c r="D1226" s="47">
        <f>'[1]Лист1'!E68</f>
        <v>41603</v>
      </c>
      <c r="E1226" s="47">
        <f>'[1]Лист1'!F68</f>
        <v>13082</v>
      </c>
      <c r="F1226" s="61">
        <f>'[1]Лист1'!G68</f>
        <v>1982</v>
      </c>
      <c r="G1226" s="47" t="s">
        <v>1564</v>
      </c>
    </row>
    <row r="1227" spans="1:7" ht="34.5" customHeight="1">
      <c r="A1227" s="47">
        <f>'[1]Лист1'!B69</f>
        <v>58</v>
      </c>
      <c r="B1227" s="63" t="str">
        <f>'[1]Лист1'!C69</f>
        <v>Каналізаційно-насосна станція     </v>
      </c>
      <c r="C1227" s="67" t="str">
        <f>'[1]Лист1'!D69</f>
        <v>вул.Василівська   47-б</v>
      </c>
      <c r="D1227" s="47">
        <f>'[1]Лист1'!E69</f>
        <v>47374</v>
      </c>
      <c r="E1227" s="47">
        <f>'[1]Лист1'!F69</f>
        <v>28642</v>
      </c>
      <c r="F1227" s="61">
        <f>'[1]Лист1'!G69</f>
        <v>2007</v>
      </c>
      <c r="G1227" s="47" t="s">
        <v>1565</v>
      </c>
    </row>
    <row r="1228" spans="1:7" ht="24" customHeight="1">
      <c r="A1228" s="47">
        <f>'[1]Лист1'!B70</f>
        <v>59</v>
      </c>
      <c r="B1228" s="63" t="str">
        <f>'[1]Лист1'!C70</f>
        <v>Каналізаційно-насосна станція  </v>
      </c>
      <c r="C1228" s="67" t="str">
        <f>'[1]Лист1'!D70</f>
        <v>вул. Коцюбинського   </v>
      </c>
      <c r="D1228" s="47">
        <f>'[1]Лист1'!E70</f>
        <v>16457</v>
      </c>
      <c r="E1228" s="47">
        <f>'[1]Лист1'!F70</f>
        <v>12969</v>
      </c>
      <c r="F1228" s="61">
        <f>'[1]Лист1'!G70</f>
        <v>1954</v>
      </c>
      <c r="G1228" s="47">
        <v>71</v>
      </c>
    </row>
    <row r="1229" spans="1:7" ht="18.75" customHeight="1">
      <c r="A1229" s="47">
        <f>'[1]Лист1'!B71</f>
        <v>60</v>
      </c>
      <c r="B1229" s="63" t="str">
        <f>'[1]Лист1'!C71</f>
        <v>Каналізаційно-насосна станція </v>
      </c>
      <c r="C1229" s="67" t="str">
        <f>'[1]Лист1'!D71</f>
        <v>вул. Франко 89-а</v>
      </c>
      <c r="D1229" s="47">
        <f>'[1]Лист1'!E71</f>
        <v>4800</v>
      </c>
      <c r="E1229" s="47">
        <f>'[1]Лист1'!F71</f>
        <v>2629</v>
      </c>
      <c r="F1229" s="61">
        <f>'[1]Лист1'!G71</f>
        <v>1987</v>
      </c>
      <c r="G1229" s="47" t="s">
        <v>1558</v>
      </c>
    </row>
    <row r="1230" spans="1:7" ht="25.5" customHeight="1">
      <c r="A1230" s="47">
        <f>'[1]Лист1'!B72</f>
        <v>61</v>
      </c>
      <c r="B1230" s="63" t="str">
        <f>'[1]Лист1'!C72</f>
        <v>Каналізаційно-насосна станція </v>
      </c>
      <c r="C1230" s="67" t="str">
        <f>'[1]Лист1'!D72</f>
        <v>вул. Ак.Амосова 14-б</v>
      </c>
      <c r="D1230" s="47">
        <f>'[1]Лист1'!E72</f>
        <v>4800</v>
      </c>
      <c r="E1230" s="47">
        <f>'[1]Лист1'!F72</f>
        <v>2629</v>
      </c>
      <c r="F1230" s="61">
        <f>'[1]Лист1'!G72</f>
        <v>1979</v>
      </c>
      <c r="G1230" s="47" t="s">
        <v>1566</v>
      </c>
    </row>
    <row r="1231" spans="1:7" ht="24" customHeight="1">
      <c r="A1231" s="47">
        <f>'[1]Лист1'!B73</f>
        <v>62</v>
      </c>
      <c r="B1231" s="63" t="str">
        <f>'[1]Лист1'!C73</f>
        <v>Каналізаційно-насосна станція </v>
      </c>
      <c r="C1231" s="67" t="str">
        <f>'[1]Лист1'!D73</f>
        <v>вул.Об"їжджа 118-г</v>
      </c>
      <c r="D1231" s="47">
        <f>'[1]Лист1'!E73</f>
        <v>4800</v>
      </c>
      <c r="E1231" s="47">
        <f>'[1]Лист1'!F73</f>
        <v>2629</v>
      </c>
      <c r="F1231" s="61">
        <f>'[1]Лист1'!G73</f>
        <v>1978</v>
      </c>
      <c r="G1231" s="47" t="s">
        <v>1567</v>
      </c>
    </row>
    <row r="1232" spans="1:7" ht="20.25" customHeight="1">
      <c r="A1232" s="47">
        <f>'[1]Лист1'!B74</f>
        <v>63</v>
      </c>
      <c r="B1232" s="63" t="str">
        <f>'[1]Лист1'!C74</f>
        <v>Каналізаційно-насосна станція </v>
      </c>
      <c r="C1232" s="67" t="str">
        <f>'[1]Лист1'!D74</f>
        <v>вул. Прилуцька 133-а</v>
      </c>
      <c r="D1232" s="47">
        <f>'[1]Лист1'!E74</f>
        <v>4800</v>
      </c>
      <c r="E1232" s="47">
        <f>'[1]Лист1'!F74</f>
        <v>2629</v>
      </c>
      <c r="F1232" s="61">
        <f>'[1]Лист1'!G74</f>
        <v>1973</v>
      </c>
      <c r="G1232" s="47" t="s">
        <v>1568</v>
      </c>
    </row>
    <row r="1233" spans="1:7" ht="38.25" customHeight="1">
      <c r="A1233" s="47">
        <f>'[1]Лист1'!B75</f>
        <v>64</v>
      </c>
      <c r="B1233" s="63" t="str">
        <f>'[1]Лист1'!C75</f>
        <v>Каналізаційно-насосна станція В/М №21</v>
      </c>
      <c r="C1233" s="67" t="str">
        <f>'[1]Лист1'!D75</f>
        <v>вул.Космонавтов 12 б 2-га лінія</v>
      </c>
      <c r="D1233" s="47">
        <f>'[1]Лист1'!E75</f>
        <v>29900</v>
      </c>
      <c r="E1233" s="47">
        <f>'[1]Лист1'!F75</f>
        <v>890</v>
      </c>
      <c r="F1233" s="61">
        <f>'[1]Лист1'!G75</f>
        <v>1974</v>
      </c>
      <c r="G1233" s="47" t="s">
        <v>1569</v>
      </c>
    </row>
    <row r="1234" spans="1:7" ht="38.25" customHeight="1">
      <c r="A1234" s="47">
        <f>'[1]Лист1'!B76</f>
        <v>65</v>
      </c>
      <c r="B1234" s="63" t="str">
        <f>'[1]Лист1'!C76</f>
        <v>Каналізаційно-насосна станція В/М №21</v>
      </c>
      <c r="C1234" s="67" t="str">
        <f>'[1]Лист1'!D76</f>
        <v>вул.Космонавтов 10а</v>
      </c>
      <c r="D1234" s="47">
        <f>'[1]Лист1'!E76</f>
        <v>141799</v>
      </c>
      <c r="E1234" s="47">
        <f>'[1]Лист1'!F76</f>
        <v>56512</v>
      </c>
      <c r="F1234" s="61">
        <f>'[1]Лист1'!G76</f>
        <v>1954</v>
      </c>
      <c r="G1234" s="47">
        <v>25</v>
      </c>
    </row>
    <row r="1235" spans="1:7" ht="23.25" customHeight="1">
      <c r="A1235" s="47">
        <f>'[1]Лист1'!B77</f>
        <v>66</v>
      </c>
      <c r="B1235" s="63" t="str">
        <f>'[1]Лист1'!C77</f>
        <v>Каналізаційно-насосна станція перекач. В/М №27</v>
      </c>
      <c r="C1235" s="67" t="str">
        <f>'[1]Лист1'!D77</f>
        <v>вул.Євлашівська12 б </v>
      </c>
      <c r="D1235" s="47">
        <f>'[1]Лист1'!E77</f>
        <v>195699</v>
      </c>
      <c r="E1235" s="47">
        <f>'[1]Лист1'!F77</f>
        <v>48450</v>
      </c>
      <c r="F1235" s="61">
        <f>'[1]Лист1'!G77</f>
        <v>1954</v>
      </c>
      <c r="G1235" s="47" t="s">
        <v>1570</v>
      </c>
    </row>
    <row r="1236" spans="1:7" ht="25.5" customHeight="1">
      <c r="A1236" s="47">
        <f>'[1]Лист1'!B78</f>
        <v>67</v>
      </c>
      <c r="B1236" s="63" t="str">
        <f>'[1]Лист1'!C78</f>
        <v>Каналізаційно-насосна станція В/Ч </v>
      </c>
      <c r="C1236" s="67" t="str">
        <f>'[1]Лист1'!D78</f>
        <v>вул. Прилуцька 164-а</v>
      </c>
      <c r="D1236" s="47">
        <f>'[1]Лист1'!E78</f>
        <v>10000</v>
      </c>
      <c r="E1236" s="47">
        <f>'[1]Лист1'!F78</f>
        <v>4264</v>
      </c>
      <c r="F1236" s="61">
        <f>'[1]Лист1'!G78</f>
        <v>1973</v>
      </c>
      <c r="G1236" s="47" t="s">
        <v>1571</v>
      </c>
    </row>
    <row r="1237" spans="1:7" ht="17.25" customHeight="1">
      <c r="A1237" s="47">
        <f>'[1]Лист1'!B79</f>
        <v>68</v>
      </c>
      <c r="B1237" s="63" t="str">
        <f>'[1]Лист1'!C79</f>
        <v>Каналізаційно-насосна станція В/Ч </v>
      </c>
      <c r="C1237" s="67" t="str">
        <f>'[1]Лист1'!D79</f>
        <v>вул. Прилуцька 118-а</v>
      </c>
      <c r="D1237" s="47">
        <f>'[1]Лист1'!E79</f>
        <v>10000</v>
      </c>
      <c r="E1237" s="47">
        <f>'[1]Лист1'!F79</f>
        <v>4264</v>
      </c>
      <c r="F1237" s="61">
        <f>'[1]Лист1'!G79</f>
        <v>1973</v>
      </c>
      <c r="G1237" s="47" t="s">
        <v>1572</v>
      </c>
    </row>
    <row r="1238" spans="1:7" ht="21" customHeight="1">
      <c r="A1238" s="47">
        <f>'[1]Лист1'!B80</f>
        <v>69</v>
      </c>
      <c r="B1238" s="63" t="str">
        <f>'[1]Лист1'!C80</f>
        <v>Каналізаційно-насосна станція  </v>
      </c>
      <c r="C1238" s="67" t="str">
        <f>'[1]Лист1'!D80</f>
        <v>вул.Набережна 2 а</v>
      </c>
      <c r="D1238" s="47">
        <f>'[1]Лист1'!E80</f>
        <v>41532</v>
      </c>
      <c r="E1238" s="47">
        <f>'[1]Лист1'!F80</f>
        <v>28268</v>
      </c>
      <c r="F1238" s="61">
        <f>'[1]Лист1'!G80</f>
        <v>1973</v>
      </c>
      <c r="G1238" s="47" t="s">
        <v>1573</v>
      </c>
    </row>
    <row r="1239" spans="1:7" ht="23.25" customHeight="1">
      <c r="A1239" s="47">
        <f>'[1]Лист1'!B81</f>
        <v>70</v>
      </c>
      <c r="B1239" s="63" t="str">
        <f>'[1]Лист1'!C81</f>
        <v>Каналізаційно-насосна станція  </v>
      </c>
      <c r="C1239" s="67" t="str">
        <f>'[1]Лист1'!D81</f>
        <v>вул.Синяківська   </v>
      </c>
      <c r="D1239" s="47">
        <f>'[1]Лист1'!E81</f>
        <v>104938</v>
      </c>
      <c r="E1239" s="47">
        <f>'[1]Лист1'!F81</f>
        <v>68205</v>
      </c>
      <c r="F1239" s="61">
        <f>'[1]Лист1'!G81</f>
        <v>1973</v>
      </c>
      <c r="G1239" s="47">
        <v>206</v>
      </c>
    </row>
    <row r="1240" spans="1:7" ht="18.75" customHeight="1">
      <c r="A1240" s="47">
        <f>'[1]Лист1'!B82</f>
        <v>71</v>
      </c>
      <c r="B1240" s="63" t="str">
        <f>'[1]Лист1'!C82</f>
        <v>Біостав</v>
      </c>
      <c r="C1240" s="67" t="str">
        <f>'[1]Лист1'!D82</f>
        <v>с.Ніжинське вул.Батюка 1-Б</v>
      </c>
      <c r="D1240" s="47">
        <f>'[1]Лист1'!E82</f>
        <v>495841</v>
      </c>
      <c r="E1240" s="47">
        <f>'[1]Лист1'!F82</f>
        <v>489655</v>
      </c>
      <c r="F1240" s="61">
        <f>'[1]Лист1'!G82</f>
        <v>1974</v>
      </c>
      <c r="G1240" s="47">
        <v>6000</v>
      </c>
    </row>
    <row r="1241" spans="1:7" ht="18.75" customHeight="1">
      <c r="A1241" s="47">
        <f>'[1]Лист1'!B83</f>
        <v>72</v>
      </c>
      <c r="B1241" s="63" t="str">
        <f>'[1]Лист1'!C83</f>
        <v>Газопровод </v>
      </c>
      <c r="C1241" s="67" t="str">
        <f>'[1]Лист1'!D83</f>
        <v>с.Ніжинське вул.Батюка 1-Б</v>
      </c>
      <c r="D1241" s="47">
        <f>'[1]Лист1'!E83</f>
        <v>130313</v>
      </c>
      <c r="E1241" s="47">
        <f>'[1]Лист1'!F83</f>
        <v>26906</v>
      </c>
      <c r="F1241" s="61">
        <f>'[1]Лист1'!G83</f>
        <v>2005</v>
      </c>
      <c r="G1241" s="47"/>
    </row>
    <row r="1242" spans="1:7" ht="18.75" customHeight="1">
      <c r="A1242" s="47">
        <f>'[1]Лист1'!B84</f>
        <v>73</v>
      </c>
      <c r="B1242" s="63" t="str">
        <f>'[1]Лист1'!C84</f>
        <v>Мулова насосна станція</v>
      </c>
      <c r="C1242" s="67" t="str">
        <f>'[1]Лист1'!D84</f>
        <v>с.Ніжинське вул.Батюка 1-Б</v>
      </c>
      <c r="D1242" s="47">
        <f>'[1]Лист1'!E84</f>
        <v>23300</v>
      </c>
      <c r="E1242" s="47">
        <f>'[1]Лист1'!F84</f>
        <v>10103</v>
      </c>
      <c r="F1242" s="61">
        <f>'[1]Лист1'!G84</f>
        <v>1974</v>
      </c>
      <c r="G1242" s="47">
        <v>81</v>
      </c>
    </row>
    <row r="1243" spans="1:7" ht="18.75" customHeight="1">
      <c r="A1243" s="47">
        <f>'[1]Лист1'!B85</f>
        <v>74</v>
      </c>
      <c r="B1243" s="63" t="str">
        <f>'[1]Лист1'!C85</f>
        <v>Вторинний відстійник</v>
      </c>
      <c r="C1243" s="67" t="str">
        <f>'[1]Лист1'!D85</f>
        <v>с.Ніжинське вул.Батюка 1-Б</v>
      </c>
      <c r="D1243" s="47">
        <f>'[1]Лист1'!E85</f>
        <v>90170</v>
      </c>
      <c r="E1243" s="47">
        <f>'[1]Лист1'!F85</f>
        <v>32716</v>
      </c>
      <c r="F1243" s="61">
        <f>'[1]Лист1'!G85</f>
        <v>1974</v>
      </c>
      <c r="G1243" s="47">
        <v>780</v>
      </c>
    </row>
    <row r="1244" spans="1:7" ht="18.75" customHeight="1">
      <c r="A1244" s="47">
        <f>'[1]Лист1'!B86</f>
        <v>75</v>
      </c>
      <c r="B1244" s="63" t="str">
        <f>'[1]Лист1'!C86</f>
        <v>Біоставок</v>
      </c>
      <c r="C1244" s="67" t="str">
        <f>'[1]Лист1'!D86</f>
        <v>с.Ніжинське вул.Батюка 1-Б</v>
      </c>
      <c r="D1244" s="47">
        <f>'[1]Лист1'!E86</f>
        <v>555346</v>
      </c>
      <c r="E1244" s="47">
        <f>'[1]Лист1'!F86</f>
        <v>536790</v>
      </c>
      <c r="F1244" s="61">
        <f>'[1]Лист1'!G86</f>
        <v>1974</v>
      </c>
      <c r="G1244" s="47">
        <v>15600</v>
      </c>
    </row>
    <row r="1245" spans="1:7" ht="18.75" customHeight="1">
      <c r="A1245" s="47">
        <f>'[1]Лист1'!B87</f>
        <v>77</v>
      </c>
      <c r="B1245" s="63" t="str">
        <f>'[1]Лист1'!C87</f>
        <v>Біоставок</v>
      </c>
      <c r="C1245" s="67" t="str">
        <f>'[1]Лист1'!D87</f>
        <v>с.Ніжинське вул.Батюка 1-Б</v>
      </c>
      <c r="D1245" s="47">
        <f>'[1]Лист1'!E87</f>
        <v>555346</v>
      </c>
      <c r="E1245" s="47">
        <f>'[1]Лист1'!F87</f>
        <v>536790</v>
      </c>
      <c r="F1245" s="61">
        <f>'[1]Лист1'!G87</f>
        <v>1974</v>
      </c>
      <c r="G1245" s="47">
        <v>15600</v>
      </c>
    </row>
    <row r="1246" spans="1:7" ht="18.75" customHeight="1">
      <c r="A1246" s="47">
        <f>'[1]Лист1'!B88</f>
        <v>78</v>
      </c>
      <c r="B1246" s="63" t="str">
        <f>'[1]Лист1'!C88</f>
        <v>Мулоуплотнювач</v>
      </c>
      <c r="C1246" s="67" t="str">
        <f>'[1]Лист1'!D88</f>
        <v>с.Ніжинське вул.Батюка 1-Б</v>
      </c>
      <c r="D1246" s="47">
        <f>'[1]Лист1'!E88</f>
        <v>20056</v>
      </c>
      <c r="E1246" s="47">
        <f>'[1]Лист1'!F88</f>
        <v>10037</v>
      </c>
      <c r="F1246" s="61">
        <f>'[1]Лист1'!G88</f>
        <v>1974</v>
      </c>
      <c r="G1246" s="47">
        <v>100</v>
      </c>
    </row>
    <row r="1247" spans="1:7" ht="18.75" customHeight="1">
      <c r="A1247" s="47">
        <f>'[1]Лист1'!B89</f>
        <v>79</v>
      </c>
      <c r="B1247" s="63" t="str">
        <f>'[1]Лист1'!C89</f>
        <v>Мулоуплотнювач</v>
      </c>
      <c r="C1247" s="67" t="str">
        <f>'[1]Лист1'!D89</f>
        <v>с.Ніжинське вул.Батюка 1-Б</v>
      </c>
      <c r="D1247" s="47">
        <f>'[1]Лист1'!E89</f>
        <v>20056</v>
      </c>
      <c r="E1247" s="47">
        <f>'[1]Лист1'!F89</f>
        <v>10037</v>
      </c>
      <c r="F1247" s="61">
        <f>'[1]Лист1'!G89</f>
        <v>1974</v>
      </c>
      <c r="G1247" s="47">
        <v>100</v>
      </c>
    </row>
    <row r="1248" spans="1:7" ht="17.25" customHeight="1">
      <c r="A1248" s="47">
        <f>'[1]Лист1'!B90</f>
        <v>80</v>
      </c>
      <c r="B1248" s="63" t="str">
        <f>'[1]Лист1'!C90</f>
        <v>Аеротенний змішувач</v>
      </c>
      <c r="C1248" s="67" t="str">
        <f>'[1]Лист1'!D90</f>
        <v>с.Ніжинське вул.Батюка 1-Б</v>
      </c>
      <c r="D1248" s="163">
        <f>'[1]Лист1'!E90</f>
        <v>250800</v>
      </c>
      <c r="E1248" s="47">
        <f>'[1]Лист1'!F90</f>
        <v>90996</v>
      </c>
      <c r="F1248" s="61">
        <f>'[1]Лист1'!G90</f>
        <v>1974</v>
      </c>
      <c r="G1248" s="47">
        <v>2368</v>
      </c>
    </row>
    <row r="1249" spans="1:7" ht="18.75" customHeight="1">
      <c r="A1249" s="47">
        <f>'[1]Лист1'!B91</f>
        <v>81</v>
      </c>
      <c r="B1249" s="49" t="str">
        <f>'[1]Лист1'!C91</f>
        <v>Пісколовка горизонтальна    </v>
      </c>
      <c r="C1249" s="67" t="str">
        <f>'[1]Лист1'!D91</f>
        <v>с.Ніжинське вул.Батюка 1-Б</v>
      </c>
      <c r="D1249" s="47">
        <f>'[1]Лист1'!E91</f>
        <v>3800</v>
      </c>
      <c r="E1249" s="47">
        <f>'[1]Лист1'!F91</f>
        <v>1902</v>
      </c>
      <c r="F1249" s="61">
        <f>'[1]Лист1'!G91</f>
        <v>1974</v>
      </c>
      <c r="G1249" s="47">
        <v>100</v>
      </c>
    </row>
    <row r="1250" spans="1:7" ht="18.75" customHeight="1">
      <c r="A1250" s="47">
        <f>'[1]Лист1'!B92</f>
        <v>82</v>
      </c>
      <c r="B1250" s="49" t="str">
        <f>'[1]Лист1'!C92</f>
        <v>Пісколовка горизонтальна  </v>
      </c>
      <c r="C1250" s="67" t="str">
        <f>'[1]Лист1'!D92</f>
        <v>с.Ніжинське вул.Батюка 1-Б</v>
      </c>
      <c r="D1250" s="47">
        <f>'[1]Лист1'!E92</f>
        <v>3800</v>
      </c>
      <c r="E1250" s="47">
        <f>'[1]Лист1'!F92</f>
        <v>1902</v>
      </c>
      <c r="F1250" s="61">
        <f>'[1]Лист1'!G92</f>
        <v>1974</v>
      </c>
      <c r="G1250" s="47">
        <v>100</v>
      </c>
    </row>
    <row r="1251" spans="1:7" ht="21" customHeight="1">
      <c r="A1251" s="47">
        <f>'[1]Лист1'!B93</f>
        <v>83</v>
      </c>
      <c r="B1251" s="49" t="str">
        <f>'[1]Лист1'!C93</f>
        <v>Первинний відстійник   </v>
      </c>
      <c r="C1251" s="67" t="str">
        <f>'[1]Лист1'!D93</f>
        <v>с.Ніжинське вул.Батюка 1-Б</v>
      </c>
      <c r="D1251" s="47">
        <f>'[1]Лист1'!E93</f>
        <v>90224</v>
      </c>
      <c r="E1251" s="47">
        <f>'[1]Лист1'!F93</f>
        <v>46399</v>
      </c>
      <c r="F1251" s="61">
        <f>'[1]Лист1'!G93</f>
        <v>1974</v>
      </c>
      <c r="G1251" s="47">
        <v>1352</v>
      </c>
    </row>
    <row r="1252" spans="1:7" ht="18.75" customHeight="1">
      <c r="A1252" s="47">
        <f>'[1]Лист1'!B94</f>
        <v>84</v>
      </c>
      <c r="B1252" s="49" t="str">
        <f>'[1]Лист1'!C94</f>
        <v>Усереднювач 3-секціонний  (з буд. хоз.фік. КНС-  </v>
      </c>
      <c r="C1252" s="63" t="str">
        <f>'[1]Лист1'!D94</f>
        <v>с.Ніжинське вул.Батюка 1-Б</v>
      </c>
      <c r="D1252" s="47">
        <f>'[1]Лист1'!E94</f>
        <v>360359</v>
      </c>
      <c r="E1252" s="47">
        <f>'[1]Лист1'!F94</f>
        <v>129113</v>
      </c>
      <c r="F1252" s="61">
        <f>'[1]Лист1'!G94</f>
        <v>1974</v>
      </c>
      <c r="G1252" s="47">
        <v>3584</v>
      </c>
    </row>
    <row r="1253" spans="1:7" ht="18.75" customHeight="1">
      <c r="A1253" s="47">
        <f>'[1]Лист1'!B95</f>
        <v>85</v>
      </c>
      <c r="B1253" s="49" t="str">
        <f>'[1]Лист1'!C95</f>
        <v>Очисні споруди молокозав.(1- Будівля контактної, 2-3 -радикальні відстійникі , 4-5 контактні відст</v>
      </c>
      <c r="C1253" s="67" t="str">
        <f>'[1]Лист1'!D95</f>
        <v>с.Ніжинське вул.Батюка 1-Б</v>
      </c>
      <c r="D1253" s="47">
        <f>'[1]Лист1'!E95</f>
        <v>161828</v>
      </c>
      <c r="E1253" s="47">
        <f>'[1]Лист1'!F95</f>
        <v>80416</v>
      </c>
      <c r="F1253" s="61">
        <f>'[1]Лист1'!G95</f>
        <v>1974</v>
      </c>
      <c r="G1253" s="47">
        <v>510</v>
      </c>
    </row>
    <row r="1254" spans="1:7" ht="21.75" customHeight="1">
      <c r="A1254" s="47">
        <f>'[1]Лист1'!B96</f>
        <v>86</v>
      </c>
      <c r="B1254" s="49" t="str">
        <f>'[1]Лист1'!C96</f>
        <v>Центральний Розподільчий Пункт очисных  споруд  </v>
      </c>
      <c r="C1254" s="67" t="str">
        <f>'[1]Лист1'!D96</f>
        <v>с.Ніжинське вул.Батюка 1-Б</v>
      </c>
      <c r="D1254" s="47">
        <f>'[1]Лист1'!E96</f>
        <v>25806</v>
      </c>
      <c r="E1254" s="47">
        <f>'[1]Лист1'!F96</f>
        <v>18353</v>
      </c>
      <c r="F1254" s="61">
        <f>'[1]Лист1'!G96</f>
        <v>1974</v>
      </c>
      <c r="G1254" s="47">
        <v>156</v>
      </c>
    </row>
    <row r="1255" spans="1:7" ht="18.75" customHeight="1">
      <c r="A1255" s="47">
        <f>'[1]Лист1'!B97</f>
        <v>87</v>
      </c>
      <c r="B1255" s="49" t="str">
        <f>'[1]Лист1'!C97</f>
        <v>Блок насосно-воздуш.станции    з електрощитом управління </v>
      </c>
      <c r="C1255" s="67" t="str">
        <f>'[1]Лист1'!D97</f>
        <v>с.Ніжинське вул.Батюка 1-Б</v>
      </c>
      <c r="D1255" s="47">
        <f>'[1]Лист1'!E97</f>
        <v>101342</v>
      </c>
      <c r="E1255" s="47">
        <f>'[1]Лист1'!F97</f>
        <v>43130</v>
      </c>
      <c r="F1255" s="61">
        <f>'[1]Лист1'!G97</f>
        <v>1974</v>
      </c>
      <c r="G1255" s="47">
        <v>372</v>
      </c>
    </row>
    <row r="1256" spans="1:7" ht="18.75" customHeight="1">
      <c r="A1256" s="47">
        <f>'[1]Лист1'!B98</f>
        <v>88</v>
      </c>
      <c r="B1256" s="49" t="str">
        <f>'[1]Лист1'!C98</f>
        <v>Хлораторная будівля ОС</v>
      </c>
      <c r="C1256" s="67" t="str">
        <f>'[1]Лист1'!D98</f>
        <v>с.Ніжинське вул.Батюка 1-Б</v>
      </c>
      <c r="D1256" s="47">
        <f>'[1]Лист1'!E98</f>
        <v>63360</v>
      </c>
      <c r="E1256" s="47">
        <f>'[1]Лист1'!F98</f>
        <v>54192</v>
      </c>
      <c r="F1256" s="61">
        <f>'[1]Лист1'!G98</f>
        <v>1974</v>
      </c>
      <c r="G1256" s="47">
        <v>258</v>
      </c>
    </row>
    <row r="1257" spans="1:7" ht="18.75" customHeight="1">
      <c r="A1257" s="47">
        <f>'[1]Лист1'!B99</f>
        <v>89</v>
      </c>
      <c r="B1257" s="49" t="str">
        <f>'[1]Лист1'!C99</f>
        <v>Котельная очисных сооружении</v>
      </c>
      <c r="C1257" s="67" t="str">
        <f>'[1]Лист1'!D99</f>
        <v>с.Ніжинське вул.Батюка 1-Б</v>
      </c>
      <c r="D1257" s="47">
        <f>'[1]Лист1'!E99</f>
        <v>40653</v>
      </c>
      <c r="E1257" s="47">
        <f>'[1]Лист1'!F99</f>
        <v>27504</v>
      </c>
      <c r="F1257" s="61">
        <f>'[1]Лист1'!G99</f>
        <v>1974</v>
      </c>
      <c r="G1257" s="47">
        <v>358</v>
      </c>
    </row>
    <row r="1258" spans="1:7" ht="18.75" customHeight="1">
      <c r="A1258" s="47">
        <f>'[1]Лист1'!B100</f>
        <v>90</v>
      </c>
      <c r="B1258" s="49" t="str">
        <f>'[1]Лист1'!C100</f>
        <v>Здание решоток</v>
      </c>
      <c r="C1258" s="67" t="str">
        <f>'[1]Лист1'!D100</f>
        <v>с.Ніжинське вул.Батюка 1-Б</v>
      </c>
      <c r="D1258" s="47">
        <f>'[1]Лист1'!E100</f>
        <v>28813</v>
      </c>
      <c r="E1258" s="47">
        <f>'[1]Лист1'!F100</f>
        <v>22628</v>
      </c>
      <c r="F1258" s="61">
        <f>'[1]Лист1'!G100</f>
        <v>1974</v>
      </c>
      <c r="G1258" s="47">
        <v>90</v>
      </c>
    </row>
    <row r="1259" spans="1:7" ht="18.75" customHeight="1">
      <c r="A1259" s="47">
        <f>'[1]Лист1'!B101</f>
        <v>91</v>
      </c>
      <c r="B1259" s="49" t="str">
        <f>'[1]Лист1'!C101</f>
        <v>Контрольная-лаборатории</v>
      </c>
      <c r="C1259" s="67" t="str">
        <f>'[1]Лист1'!D101</f>
        <v>с.Ніжинське вул.Батюка 1-Б</v>
      </c>
      <c r="D1259" s="47">
        <f>'[1]Лист1'!E101</f>
        <v>108273</v>
      </c>
      <c r="E1259" s="47">
        <f>'[1]Лист1'!F101</f>
        <v>48802</v>
      </c>
      <c r="F1259" s="61">
        <f>'[1]Лист1'!G101</f>
        <v>1974</v>
      </c>
      <c r="G1259" s="47">
        <v>784</v>
      </c>
    </row>
    <row r="1260" spans="1:7" ht="18.75" customHeight="1">
      <c r="A1260" s="47">
        <f>'[1]Лист1'!B102</f>
        <v>91</v>
      </c>
      <c r="B1260" s="49" t="str">
        <f>'[1]Лист1'!C102</f>
        <v>Гаражи</v>
      </c>
      <c r="C1260" s="67" t="str">
        <f>'[1]Лист1'!D102</f>
        <v>вул.Козача 5</v>
      </c>
      <c r="D1260" s="47">
        <f>'[1]Лист1'!E102</f>
        <v>32392</v>
      </c>
      <c r="E1260" s="47">
        <f>'[1]Лист1'!F102</f>
        <v>22316</v>
      </c>
      <c r="F1260" s="61">
        <f>'[1]Лист1'!G102</f>
        <v>1974</v>
      </c>
      <c r="G1260" s="47" t="s">
        <v>1575</v>
      </c>
    </row>
    <row r="1261" spans="1:7" ht="33" customHeight="1">
      <c r="A1261" s="47">
        <f>'[1]Лист1'!B103</f>
        <v>92</v>
      </c>
      <c r="B1261" s="49" t="str">
        <f>'[1]Лист1'!C103</f>
        <v>Склад  ПММ</v>
      </c>
      <c r="C1261" s="67" t="str">
        <f>'[1]Лист1'!D103</f>
        <v>вул.Козача 5</v>
      </c>
      <c r="D1261" s="47">
        <f>'[1]Лист1'!E103</f>
        <v>400</v>
      </c>
      <c r="E1261" s="47">
        <f>'[1]Лист1'!F103</f>
        <v>275</v>
      </c>
      <c r="F1261" s="61">
        <f>'[1]Лист1'!G103</f>
        <v>2001</v>
      </c>
      <c r="G1261" s="47">
        <v>72</v>
      </c>
    </row>
    <row r="1262" spans="1:7" ht="18.75" customHeight="1">
      <c r="A1262" s="47">
        <f>'[1]Лист1'!B104</f>
        <v>93</v>
      </c>
      <c r="B1262" s="49" t="str">
        <f>'[1]Лист1'!C104</f>
        <v>Душева </v>
      </c>
      <c r="C1262" s="67" t="str">
        <f>'[1]Лист1'!D104</f>
        <v>вул.Козача 5</v>
      </c>
      <c r="D1262" s="47">
        <f>'[1]Лист1'!E104</f>
        <v>42557</v>
      </c>
      <c r="E1262" s="47">
        <f>'[1]Лист1'!F104</f>
        <v>22883</v>
      </c>
      <c r="F1262" s="61">
        <f>'[1]Лист1'!G104</f>
        <v>2005</v>
      </c>
      <c r="G1262" s="47" t="s">
        <v>1574</v>
      </c>
    </row>
    <row r="1263" spans="1:7" ht="21" customHeight="1">
      <c r="A1263" s="47">
        <f>'[1]Лист1'!B105</f>
        <v>94</v>
      </c>
      <c r="B1263" s="49" t="str">
        <f>'[1]Лист1'!C105</f>
        <v>Адміністративна будівля</v>
      </c>
      <c r="C1263" s="67" t="str">
        <f>'[1]Лист1'!D105</f>
        <v>вул.Козача 5</v>
      </c>
      <c r="D1263" s="47">
        <f>'[1]Лист1'!E105</f>
        <v>4672</v>
      </c>
      <c r="E1263" s="47">
        <f>'[1]Лист1'!F105</f>
        <v>2291</v>
      </c>
      <c r="F1263" s="61">
        <f>'[1]Лист1'!G105</f>
        <v>1979</v>
      </c>
      <c r="G1263" s="47" t="s">
        <v>1576</v>
      </c>
    </row>
    <row r="1264" spans="1:7" ht="18.75" customHeight="1">
      <c r="A1264" s="47">
        <f>'[1]Лист1'!B106</f>
        <v>95</v>
      </c>
      <c r="B1264" s="49" t="str">
        <f>'[1]Лист1'!C106</f>
        <v>Будівля  прохідної</v>
      </c>
      <c r="C1264" s="67" t="str">
        <f>'[1]Лист1'!D106</f>
        <v>вул.Козача 5</v>
      </c>
      <c r="D1264" s="47">
        <f>'[1]Лист1'!E106</f>
        <v>2000</v>
      </c>
      <c r="E1264" s="47">
        <f>'[1]Лист1'!F106</f>
        <v>735</v>
      </c>
      <c r="F1264" s="61">
        <f>'[1]Лист1'!G106</f>
        <v>1974</v>
      </c>
      <c r="G1264" s="47" t="s">
        <v>1577</v>
      </c>
    </row>
    <row r="1265" spans="1:7" ht="18.75" customHeight="1">
      <c r="A1265" s="47">
        <f>'[1]Лист1'!B107</f>
        <v>96</v>
      </c>
      <c r="B1265" s="49" t="str">
        <f>'[1]Лист1'!C107</f>
        <v>Будівля столярної майстерні</v>
      </c>
      <c r="C1265" s="67" t="str">
        <f>'[1]Лист1'!D107</f>
        <v>вул.Козача 5</v>
      </c>
      <c r="D1265" s="47">
        <f>'[1]Лист1'!E107</f>
        <v>65664</v>
      </c>
      <c r="E1265" s="47">
        <f>'[1]Лист1'!F107</f>
        <v>54355</v>
      </c>
      <c r="F1265" s="61">
        <f>'[1]Лист1'!G107</f>
        <v>1972</v>
      </c>
      <c r="G1265" s="47" t="s">
        <v>1578</v>
      </c>
    </row>
    <row r="1266" spans="1:7" ht="19.5" customHeight="1">
      <c r="A1266" s="47">
        <f>'[1]Лист1'!B108</f>
        <v>97</v>
      </c>
      <c r="B1266" s="49" t="str">
        <f>'[1]Лист1'!C108</f>
        <v>Огорожа  в/ч Водозабор </v>
      </c>
      <c r="C1266" s="67" t="str">
        <f>'[1]Лист1'!D108</f>
        <v>вул.Прилуцька</v>
      </c>
      <c r="D1266" s="47">
        <f>'[1]Лист1'!E108</f>
        <v>491</v>
      </c>
      <c r="E1266" s="47">
        <f>'[1]Лист1'!F108</f>
        <v>239</v>
      </c>
      <c r="F1266" s="61">
        <f>'[1]Лист1'!G108</f>
        <v>1978</v>
      </c>
      <c r="G1266" s="47"/>
    </row>
    <row r="1267" spans="1:7" ht="19.5" customHeight="1">
      <c r="A1267" s="47">
        <f>'[1]Лист1'!B109</f>
        <v>98</v>
      </c>
      <c r="B1267" s="49" t="str">
        <f>'[1]Лист1'!C109</f>
        <v>Газопровод  215м     </v>
      </c>
      <c r="C1267" s="67" t="str">
        <f>'[1]Лист1'!D109</f>
        <v>вул.Ч.Гребля</v>
      </c>
      <c r="D1267" s="47">
        <f>'[1]Лист1'!E109</f>
        <v>8612</v>
      </c>
      <c r="E1267" s="47">
        <f>'[1]Лист1'!F109</f>
        <v>2640</v>
      </c>
      <c r="F1267" s="61">
        <f>'[1]Лист1'!G109</f>
        <v>2001</v>
      </c>
      <c r="G1267" s="47"/>
    </row>
    <row r="1268" spans="1:7" ht="19.5" customHeight="1">
      <c r="A1268" s="47">
        <f>'[1]Лист1'!B110</f>
        <v>99</v>
      </c>
      <c r="B1268" s="49" t="str">
        <f>'[1]Лист1'!C110</f>
        <v>Огорожа водозабора    </v>
      </c>
      <c r="C1268" s="67" t="str">
        <f>'[1]Лист1'!D110</f>
        <v>вул.Ч.Гребля</v>
      </c>
      <c r="D1268" s="47">
        <f>'[1]Лист1'!E110</f>
        <v>18275</v>
      </c>
      <c r="E1268" s="47">
        <f>'[1]Лист1'!F110</f>
        <v>2770</v>
      </c>
      <c r="F1268" s="61">
        <f>'[1]Лист1'!G110</f>
        <v>2000</v>
      </c>
      <c r="G1268" s="47"/>
    </row>
    <row r="1269" spans="1:7" ht="19.5" customHeight="1">
      <c r="A1269" s="47">
        <f>'[1]Лист1'!B111</f>
        <v>100</v>
      </c>
      <c r="B1269" s="49" t="str">
        <f>'[1]Лист1'!C111</f>
        <v>Огорожа  водозабора Прогрес  </v>
      </c>
      <c r="C1269" s="67" t="str">
        <f>'[1]Лист1'!D111</f>
        <v>вул.Носівський шлях27 "а"</v>
      </c>
      <c r="D1269" s="47">
        <f>'[1]Лист1'!E111</f>
        <v>21111</v>
      </c>
      <c r="E1269" s="47">
        <f>'[1]Лист1'!F111</f>
        <v>10205</v>
      </c>
      <c r="F1269" s="61">
        <f>'[1]Лист1'!G111</f>
        <v>1974</v>
      </c>
      <c r="G1269" s="47"/>
    </row>
    <row r="1270" spans="1:7" ht="19.5" customHeight="1">
      <c r="A1270" s="47">
        <f>'[1]Лист1'!B112</f>
        <v>101</v>
      </c>
      <c r="B1270" s="49" t="str">
        <f>'[1]Лист1'!C112</f>
        <v>Огорожа КНС  в/ч</v>
      </c>
      <c r="C1270" s="67" t="str">
        <f>'[1]Лист1'!D112</f>
        <v>вул. Прилуцька</v>
      </c>
      <c r="D1270" s="47">
        <f>'[1]Лист1'!E112</f>
        <v>10415</v>
      </c>
      <c r="E1270" s="47">
        <f>'[1]Лист1'!F112</f>
        <v>4185</v>
      </c>
      <c r="F1270" s="61">
        <f>'[1]Лист1'!G112</f>
        <v>2000</v>
      </c>
      <c r="G1270" s="47"/>
    </row>
    <row r="1271" spans="1:7" ht="19.5" customHeight="1">
      <c r="A1271" s="47">
        <f>'[1]Лист1'!B113</f>
        <v>102</v>
      </c>
      <c r="B1271" s="49" t="str">
        <f>'[1]Лист1'!C113</f>
        <v>Огорожа  ж/б</v>
      </c>
      <c r="C1271" s="67" t="str">
        <f>'[1]Лист1'!D113</f>
        <v>вул.Козача 5</v>
      </c>
      <c r="D1271" s="47">
        <f>'[1]Лист1'!E113</f>
        <v>2640</v>
      </c>
      <c r="E1271" s="47">
        <f>'[1]Лист1'!F113</f>
        <v>1268</v>
      </c>
      <c r="F1271" s="61">
        <f>'[1]Лист1'!G113</f>
        <v>1983</v>
      </c>
      <c r="G1271" s="47"/>
    </row>
    <row r="1272" spans="1:7" ht="19.5" customHeight="1">
      <c r="A1272" s="47">
        <f>'[1]Лист1'!B114</f>
        <v>103</v>
      </c>
      <c r="B1272" s="49" t="str">
        <f>'[1]Лист1'!C114</f>
        <v>Ворота залізні</v>
      </c>
      <c r="C1272" s="67" t="str">
        <f>'[1]Лист1'!D114</f>
        <v>вул.Козача 5</v>
      </c>
      <c r="D1272" s="47">
        <f>'[1]Лист1'!E114</f>
        <v>1000</v>
      </c>
      <c r="E1272" s="47">
        <f>'[1]Лист1'!F114</f>
        <v>421</v>
      </c>
      <c r="F1272" s="61">
        <f>'[1]Лист1'!G114</f>
        <v>1978</v>
      </c>
      <c r="G1272" s="47">
        <f>'[1]Лист1'!H114</f>
        <v>10316004</v>
      </c>
    </row>
    <row r="1273" spans="1:7" ht="19.5" customHeight="1">
      <c r="A1273" s="47">
        <f>'[1]Лист1'!B115</f>
        <v>104</v>
      </c>
      <c r="B1273" s="49" t="str">
        <f>'[1]Лист1'!C115</f>
        <v>Огорожа  арт.свердловини</v>
      </c>
      <c r="C1273" s="67" t="str">
        <f>'[1]Лист1'!D115</f>
        <v>вул.Козача 5</v>
      </c>
      <c r="D1273" s="47">
        <f>'[1]Лист1'!E115</f>
        <v>10164</v>
      </c>
      <c r="E1273" s="47">
        <f>'[1]Лист1'!F115</f>
        <v>0</v>
      </c>
      <c r="F1273" s="61">
        <f>'[1]Лист1'!G115</f>
        <v>2008</v>
      </c>
      <c r="G1273" s="183">
        <f>'[1]Лист1'!H115</f>
        <v>0</v>
      </c>
    </row>
    <row r="1274" spans="1:7" ht="19.5" customHeight="1">
      <c r="A1274" s="219" t="s">
        <v>1580</v>
      </c>
      <c r="B1274" s="219"/>
      <c r="C1274" s="220"/>
      <c r="D1274" s="97">
        <f>'[1]Лист1'!E116</f>
        <v>4736847</v>
      </c>
      <c r="E1274" s="97">
        <f>'[1]Лист1'!F116</f>
        <v>2947829</v>
      </c>
      <c r="F1274" s="97">
        <f>'[1]Лист1'!G116</f>
        <v>0</v>
      </c>
      <c r="G1274" s="97">
        <v>56089</v>
      </c>
    </row>
    <row r="1275" spans="1:7" ht="19.5" customHeight="1">
      <c r="A1275" s="164">
        <v>105</v>
      </c>
      <c r="B1275" s="164" t="s">
        <v>1541</v>
      </c>
      <c r="C1275" s="191"/>
      <c r="D1275" s="72">
        <v>3767969</v>
      </c>
      <c r="E1275" s="72">
        <v>1298723</v>
      </c>
      <c r="F1275" s="72" t="s">
        <v>1253</v>
      </c>
      <c r="G1275" s="97"/>
    </row>
    <row r="1276" spans="1:7" ht="19.5" customHeight="1">
      <c r="A1276" s="164">
        <v>106</v>
      </c>
      <c r="B1276" s="164" t="s">
        <v>1579</v>
      </c>
      <c r="C1276" s="164"/>
      <c r="D1276" s="72">
        <v>4484324</v>
      </c>
      <c r="E1276" s="72">
        <v>2024232</v>
      </c>
      <c r="F1276" s="72" t="s">
        <v>1254</v>
      </c>
      <c r="G1276" s="97"/>
    </row>
    <row r="1277" spans="1:7" ht="19.5" customHeight="1">
      <c r="A1277" s="218" t="s">
        <v>1580</v>
      </c>
      <c r="B1277" s="219"/>
      <c r="C1277" s="220"/>
      <c r="D1277" s="97">
        <f>SUM(D1275:D1276)</f>
        <v>8252293</v>
      </c>
      <c r="E1277" s="97">
        <f>SUM(E1275:E1276)</f>
        <v>3322955</v>
      </c>
      <c r="F1277" s="72"/>
      <c r="G1277" s="97"/>
    </row>
    <row r="1278" spans="1:7" ht="18.75" customHeight="1">
      <c r="A1278" s="218" t="s">
        <v>1581</v>
      </c>
      <c r="B1278" s="219"/>
      <c r="C1278" s="220"/>
      <c r="D1278" s="97">
        <f>D1274+D1277</f>
        <v>12989140</v>
      </c>
      <c r="E1278" s="97">
        <f>E1274+E1277</f>
        <v>6270784</v>
      </c>
      <c r="F1278" s="72"/>
      <c r="G1278" s="97">
        <f>G1274</f>
        <v>56089</v>
      </c>
    </row>
    <row r="1279" spans="1:7" ht="18.75" customHeight="1">
      <c r="A1279" s="221" t="s">
        <v>1583</v>
      </c>
      <c r="B1279" s="222"/>
      <c r="C1279" s="222"/>
      <c r="D1279" s="222"/>
      <c r="E1279" s="222"/>
      <c r="F1279" s="222"/>
      <c r="G1279" s="223"/>
    </row>
    <row r="1280" spans="1:7" ht="18.75" customHeight="1">
      <c r="A1280" s="47">
        <v>1</v>
      </c>
      <c r="B1280" s="79" t="s">
        <v>1585</v>
      </c>
      <c r="C1280" s="63" t="s">
        <v>1586</v>
      </c>
      <c r="D1280" s="47">
        <v>168732</v>
      </c>
      <c r="E1280" s="47">
        <v>90556</v>
      </c>
      <c r="F1280" s="61">
        <v>2001</v>
      </c>
      <c r="G1280" s="60">
        <v>207.3</v>
      </c>
    </row>
    <row r="1281" spans="1:7" ht="18.75" customHeight="1">
      <c r="A1281" s="47">
        <v>2</v>
      </c>
      <c r="B1281" s="79" t="s">
        <v>1454</v>
      </c>
      <c r="C1281" s="67" t="s">
        <v>1455</v>
      </c>
      <c r="D1281" s="47">
        <v>128486</v>
      </c>
      <c r="E1281" s="47">
        <v>44091</v>
      </c>
      <c r="F1281" s="61">
        <v>2002</v>
      </c>
      <c r="G1281" s="60">
        <v>48.6</v>
      </c>
    </row>
    <row r="1282" spans="1:7" ht="18.75" customHeight="1">
      <c r="A1282" s="47">
        <v>3</v>
      </c>
      <c r="B1282" s="79" t="s">
        <v>1454</v>
      </c>
      <c r="C1282" s="67" t="s">
        <v>1456</v>
      </c>
      <c r="D1282" s="47">
        <v>109475</v>
      </c>
      <c r="E1282" s="47">
        <v>69373</v>
      </c>
      <c r="F1282" s="61">
        <v>2004</v>
      </c>
      <c r="G1282" s="60">
        <v>97.2</v>
      </c>
    </row>
    <row r="1283" spans="1:7" ht="18.75" customHeight="1">
      <c r="A1283" s="47">
        <v>4</v>
      </c>
      <c r="B1283" s="79" t="s">
        <v>1454</v>
      </c>
      <c r="C1283" s="67" t="s">
        <v>1457</v>
      </c>
      <c r="D1283" s="47">
        <v>88253</v>
      </c>
      <c r="E1283" s="47">
        <v>61181</v>
      </c>
      <c r="F1283" s="61">
        <v>2005</v>
      </c>
      <c r="G1283" s="60">
        <v>33</v>
      </c>
    </row>
    <row r="1284" spans="1:7" ht="18.75" customHeight="1">
      <c r="A1284" s="47">
        <v>5</v>
      </c>
      <c r="B1284" s="63" t="s">
        <v>786</v>
      </c>
      <c r="C1284" s="67" t="s">
        <v>983</v>
      </c>
      <c r="D1284" s="47">
        <v>14558</v>
      </c>
      <c r="E1284" s="47">
        <v>4715</v>
      </c>
      <c r="F1284" s="61">
        <v>1981</v>
      </c>
      <c r="G1284" s="60">
        <v>170.3</v>
      </c>
    </row>
    <row r="1285" spans="1:7" ht="18.75" customHeight="1">
      <c r="A1285" s="47">
        <v>6</v>
      </c>
      <c r="B1285" s="63" t="s">
        <v>807</v>
      </c>
      <c r="C1285" s="67" t="s">
        <v>984</v>
      </c>
      <c r="D1285" s="47">
        <v>30080</v>
      </c>
      <c r="E1285" s="47">
        <v>0</v>
      </c>
      <c r="F1285" s="61">
        <v>1971</v>
      </c>
      <c r="G1285" s="60">
        <v>260.5</v>
      </c>
    </row>
    <row r="1286" spans="1:7" ht="18.75" customHeight="1">
      <c r="A1286" s="47">
        <v>7</v>
      </c>
      <c r="B1286" s="63" t="s">
        <v>830</v>
      </c>
      <c r="C1286" s="63" t="s">
        <v>984</v>
      </c>
      <c r="D1286" s="47">
        <v>65147</v>
      </c>
      <c r="E1286" s="47">
        <v>31200</v>
      </c>
      <c r="F1286" s="61">
        <v>1983</v>
      </c>
      <c r="G1286" s="60">
        <v>82.3</v>
      </c>
    </row>
    <row r="1287" spans="1:7" ht="18.75" customHeight="1">
      <c r="A1287" s="47">
        <v>8</v>
      </c>
      <c r="B1287" s="63" t="s">
        <v>824</v>
      </c>
      <c r="C1287" s="67" t="s">
        <v>984</v>
      </c>
      <c r="D1287" s="47">
        <v>4313</v>
      </c>
      <c r="E1287" s="47">
        <v>0</v>
      </c>
      <c r="F1287" s="61">
        <v>1983</v>
      </c>
      <c r="G1287" s="60">
        <v>32.4</v>
      </c>
    </row>
    <row r="1288" spans="1:7" ht="18.75" customHeight="1">
      <c r="A1288" s="47">
        <v>9</v>
      </c>
      <c r="B1288" s="63" t="s">
        <v>985</v>
      </c>
      <c r="C1288" s="67" t="s">
        <v>984</v>
      </c>
      <c r="D1288" s="47">
        <v>206207</v>
      </c>
      <c r="E1288" s="47">
        <v>77777</v>
      </c>
      <c r="F1288" s="61">
        <v>1981</v>
      </c>
      <c r="G1288" s="60">
        <v>506.8</v>
      </c>
    </row>
    <row r="1289" spans="1:7" ht="18.75" customHeight="1">
      <c r="A1289" s="47">
        <v>10</v>
      </c>
      <c r="B1289" s="63" t="s">
        <v>571</v>
      </c>
      <c r="C1289" s="67" t="s">
        <v>984</v>
      </c>
      <c r="D1289" s="47">
        <v>5849</v>
      </c>
      <c r="E1289" s="47">
        <v>534</v>
      </c>
      <c r="F1289" s="61">
        <v>1956</v>
      </c>
      <c r="G1289" s="60">
        <v>389.7</v>
      </c>
    </row>
    <row r="1290" spans="1:7" ht="18.75" customHeight="1">
      <c r="A1290" s="47">
        <v>11</v>
      </c>
      <c r="B1290" s="63" t="s">
        <v>986</v>
      </c>
      <c r="C1290" s="67" t="s">
        <v>984</v>
      </c>
      <c r="D1290" s="47">
        <v>138175</v>
      </c>
      <c r="E1290" s="47">
        <v>42357</v>
      </c>
      <c r="F1290" s="61">
        <v>1989</v>
      </c>
      <c r="G1290" s="60">
        <v>394.9</v>
      </c>
    </row>
    <row r="1291" spans="1:7" ht="18.75" customHeight="1">
      <c r="A1291" s="47">
        <v>12</v>
      </c>
      <c r="B1291" s="63" t="s">
        <v>731</v>
      </c>
      <c r="C1291" s="67" t="s">
        <v>984</v>
      </c>
      <c r="D1291" s="47">
        <v>6926</v>
      </c>
      <c r="E1291" s="47">
        <v>0</v>
      </c>
      <c r="F1291" s="61">
        <v>1994</v>
      </c>
      <c r="G1291" s="60">
        <v>108.2</v>
      </c>
    </row>
    <row r="1292" spans="1:7" ht="18.75" customHeight="1">
      <c r="A1292" s="47">
        <v>13</v>
      </c>
      <c r="B1292" s="63" t="s">
        <v>987</v>
      </c>
      <c r="C1292" s="67" t="s">
        <v>984</v>
      </c>
      <c r="D1292" s="47">
        <v>3836</v>
      </c>
      <c r="E1292" s="47">
        <v>0</v>
      </c>
      <c r="F1292" s="61">
        <v>1994</v>
      </c>
      <c r="G1292" s="60"/>
    </row>
    <row r="1293" spans="1:7" ht="18.75" customHeight="1">
      <c r="A1293" s="47">
        <v>14</v>
      </c>
      <c r="B1293" s="63" t="s">
        <v>824</v>
      </c>
      <c r="C1293" s="67" t="s">
        <v>984</v>
      </c>
      <c r="D1293" s="47">
        <v>14129</v>
      </c>
      <c r="E1293" s="47">
        <v>6641</v>
      </c>
      <c r="F1293" s="61">
        <v>1981</v>
      </c>
      <c r="G1293" s="60">
        <v>198.2</v>
      </c>
    </row>
    <row r="1294" spans="1:7" ht="18.75" customHeight="1">
      <c r="A1294" s="47">
        <v>15</v>
      </c>
      <c r="B1294" s="63" t="s">
        <v>988</v>
      </c>
      <c r="C1294" s="67" t="s">
        <v>984</v>
      </c>
      <c r="D1294" s="47">
        <v>5029</v>
      </c>
      <c r="E1294" s="47">
        <v>1769</v>
      </c>
      <c r="F1294" s="61">
        <v>1998</v>
      </c>
      <c r="G1294" s="60">
        <v>133.4</v>
      </c>
    </row>
    <row r="1295" spans="1:7" ht="18.75" customHeight="1">
      <c r="A1295" s="47">
        <v>16</v>
      </c>
      <c r="B1295" s="63" t="s">
        <v>989</v>
      </c>
      <c r="C1295" s="67" t="s">
        <v>984</v>
      </c>
      <c r="D1295" s="47">
        <v>7549</v>
      </c>
      <c r="E1295" s="47">
        <v>0</v>
      </c>
      <c r="F1295" s="61">
        <v>1981</v>
      </c>
      <c r="G1295" s="60">
        <v>59.8</v>
      </c>
    </row>
    <row r="1296" spans="1:7" ht="18.75" customHeight="1">
      <c r="A1296" s="47">
        <v>17</v>
      </c>
      <c r="B1296" s="63" t="s">
        <v>990</v>
      </c>
      <c r="C1296" s="67" t="s">
        <v>1458</v>
      </c>
      <c r="D1296" s="47">
        <v>716633</v>
      </c>
      <c r="E1296" s="47">
        <v>433075</v>
      </c>
      <c r="F1296" s="61">
        <v>2004</v>
      </c>
      <c r="G1296" s="60"/>
    </row>
    <row r="1297" spans="1:7" ht="19.5" customHeight="1">
      <c r="A1297" s="47">
        <v>18</v>
      </c>
      <c r="B1297" s="63" t="s">
        <v>509</v>
      </c>
      <c r="C1297" s="67"/>
      <c r="D1297" s="47">
        <v>4726</v>
      </c>
      <c r="E1297" s="47">
        <v>2260</v>
      </c>
      <c r="F1297" s="61">
        <v>2001</v>
      </c>
      <c r="G1297" s="60"/>
    </row>
    <row r="1298" spans="1:7" ht="18.75" customHeight="1">
      <c r="A1298" s="47">
        <v>19</v>
      </c>
      <c r="B1298" s="63" t="s">
        <v>991</v>
      </c>
      <c r="C1298" s="67" t="s">
        <v>992</v>
      </c>
      <c r="D1298" s="47">
        <v>15749</v>
      </c>
      <c r="E1298" s="47">
        <v>6497</v>
      </c>
      <c r="F1298" s="61">
        <v>2000</v>
      </c>
      <c r="G1298" s="60">
        <v>49.2</v>
      </c>
    </row>
    <row r="1299" spans="1:7" ht="18.75" customHeight="1">
      <c r="A1299" s="47">
        <v>20</v>
      </c>
      <c r="B1299" s="63" t="s">
        <v>803</v>
      </c>
      <c r="C1299" s="67" t="s">
        <v>993</v>
      </c>
      <c r="D1299" s="47">
        <v>142087</v>
      </c>
      <c r="E1299" s="47">
        <v>0</v>
      </c>
      <c r="F1299" s="61">
        <v>1970</v>
      </c>
      <c r="G1299" s="60">
        <v>138</v>
      </c>
    </row>
    <row r="1300" spans="1:7" ht="18.75" customHeight="1">
      <c r="A1300" s="47">
        <v>26</v>
      </c>
      <c r="B1300" s="63" t="s">
        <v>1424</v>
      </c>
      <c r="C1300" s="67" t="s">
        <v>1425</v>
      </c>
      <c r="D1300" s="47">
        <v>32154</v>
      </c>
      <c r="E1300" s="47">
        <v>1746</v>
      </c>
      <c r="F1300" s="61">
        <v>1981</v>
      </c>
      <c r="G1300" s="60">
        <v>273.3</v>
      </c>
    </row>
    <row r="1301" spans="1:7" ht="18.75" customHeight="1">
      <c r="A1301" s="47">
        <v>27</v>
      </c>
      <c r="B1301" s="63" t="s">
        <v>1424</v>
      </c>
      <c r="C1301" s="67" t="s">
        <v>1425</v>
      </c>
      <c r="D1301" s="47">
        <v>60084</v>
      </c>
      <c r="E1301" s="47">
        <v>3550</v>
      </c>
      <c r="F1301" s="61">
        <v>1981</v>
      </c>
      <c r="G1301" s="60">
        <v>524.9</v>
      </c>
    </row>
    <row r="1302" spans="1:7" ht="18.75" customHeight="1">
      <c r="A1302" s="47">
        <v>28</v>
      </c>
      <c r="B1302" s="63" t="s">
        <v>1424</v>
      </c>
      <c r="C1302" s="67" t="s">
        <v>1425</v>
      </c>
      <c r="D1302" s="47">
        <v>61754</v>
      </c>
      <c r="E1302" s="47">
        <v>3546</v>
      </c>
      <c r="F1302" s="61">
        <v>1981</v>
      </c>
      <c r="G1302" s="60">
        <v>536.2</v>
      </c>
    </row>
    <row r="1303" spans="1:7" ht="18.75" customHeight="1">
      <c r="A1303" s="47">
        <v>29</v>
      </c>
      <c r="B1303" s="63" t="s">
        <v>830</v>
      </c>
      <c r="C1303" s="67" t="s">
        <v>1425</v>
      </c>
      <c r="D1303" s="47">
        <v>48830</v>
      </c>
      <c r="E1303" s="47">
        <v>0</v>
      </c>
      <c r="F1303" s="61">
        <v>1981</v>
      </c>
      <c r="G1303" s="60">
        <v>104</v>
      </c>
    </row>
    <row r="1304" spans="1:7" ht="20.25" customHeight="1">
      <c r="A1304" s="47">
        <v>30</v>
      </c>
      <c r="B1304" s="63" t="s">
        <v>680</v>
      </c>
      <c r="C1304" s="137" t="s">
        <v>1425</v>
      </c>
      <c r="D1304" s="47">
        <v>913</v>
      </c>
      <c r="E1304" s="47">
        <v>0</v>
      </c>
      <c r="F1304" s="61">
        <v>1982</v>
      </c>
      <c r="G1304" s="60">
        <v>3.1</v>
      </c>
    </row>
    <row r="1305" spans="1:7" ht="36.75" customHeight="1">
      <c r="A1305" s="47">
        <v>31</v>
      </c>
      <c r="B1305" s="63" t="s">
        <v>1459</v>
      </c>
      <c r="C1305" s="137" t="s">
        <v>1460</v>
      </c>
      <c r="D1305" s="47">
        <v>2263063</v>
      </c>
      <c r="E1305" s="47">
        <v>660177</v>
      </c>
      <c r="F1305" s="61"/>
      <c r="G1305" s="60">
        <v>1072.8</v>
      </c>
    </row>
    <row r="1306" spans="1:7" ht="25.5" customHeight="1">
      <c r="A1306" s="176" t="s">
        <v>733</v>
      </c>
      <c r="B1306" s="177"/>
      <c r="C1306" s="178"/>
      <c r="D1306" s="97">
        <f>SUM(D1280:D1305)</f>
        <v>4342737</v>
      </c>
      <c r="E1306" s="97">
        <f>SUM(E1280:E1305)</f>
        <v>1541045</v>
      </c>
      <c r="F1306" s="97"/>
      <c r="G1306" s="97">
        <f>SUM(G1280:G1305)</f>
        <v>5424.1</v>
      </c>
    </row>
    <row r="1307" spans="1:7" ht="21" customHeight="1">
      <c r="A1307" s="221" t="s">
        <v>1255</v>
      </c>
      <c r="B1307" s="222"/>
      <c r="C1307" s="222"/>
      <c r="D1307" s="222"/>
      <c r="E1307" s="222"/>
      <c r="F1307" s="222"/>
      <c r="G1307" s="223"/>
    </row>
    <row r="1308" spans="1:8" ht="18.75" customHeight="1">
      <c r="A1308" s="47">
        <v>1</v>
      </c>
      <c r="B1308" s="63" t="s">
        <v>1418</v>
      </c>
      <c r="C1308" s="67" t="s">
        <v>1205</v>
      </c>
      <c r="D1308" s="47">
        <v>5042</v>
      </c>
      <c r="E1308" s="47">
        <v>2150.47</v>
      </c>
      <c r="F1308" s="61">
        <v>1938</v>
      </c>
      <c r="G1308" s="47">
        <v>50.7</v>
      </c>
      <c r="H1308" s="62">
        <v>158</v>
      </c>
    </row>
    <row r="1309" spans="1:8" ht="18.75" customHeight="1">
      <c r="A1309" s="47">
        <v>2</v>
      </c>
      <c r="B1309" s="63" t="s">
        <v>1206</v>
      </c>
      <c r="C1309" s="67" t="s">
        <v>1428</v>
      </c>
      <c r="D1309" s="47">
        <v>93581.02</v>
      </c>
      <c r="E1309" s="47">
        <v>169988.6</v>
      </c>
      <c r="F1309" s="61">
        <v>1982</v>
      </c>
      <c r="G1309" s="47">
        <v>11946</v>
      </c>
      <c r="H1309" s="62">
        <v>133.4</v>
      </c>
    </row>
    <row r="1310" spans="1:8" ht="18.75" customHeight="1">
      <c r="A1310" s="47">
        <v>3</v>
      </c>
      <c r="B1310" s="63" t="s">
        <v>1207</v>
      </c>
      <c r="C1310" s="67" t="s">
        <v>1208</v>
      </c>
      <c r="D1310" s="47">
        <v>32344.09</v>
      </c>
      <c r="E1310" s="47">
        <v>14067.01</v>
      </c>
      <c r="F1310" s="61">
        <v>2005</v>
      </c>
      <c r="G1310" s="47">
        <v>36.3</v>
      </c>
      <c r="H1310" s="62">
        <v>432.8</v>
      </c>
    </row>
    <row r="1311" spans="1:8" ht="18.75" customHeight="1">
      <c r="A1311" s="47">
        <v>4</v>
      </c>
      <c r="B1311" s="63" t="s">
        <v>1419</v>
      </c>
      <c r="C1311" s="67" t="s">
        <v>1209</v>
      </c>
      <c r="D1311" s="47">
        <v>32292</v>
      </c>
      <c r="E1311" s="47">
        <v>15097.93</v>
      </c>
      <c r="F1311" s="61"/>
      <c r="G1311" s="47">
        <v>3629</v>
      </c>
      <c r="H1311" s="62">
        <v>311.5</v>
      </c>
    </row>
    <row r="1312" spans="1:8" ht="18.75" customHeight="1">
      <c r="A1312" s="47">
        <v>5</v>
      </c>
      <c r="B1312" s="165" t="s">
        <v>1210</v>
      </c>
      <c r="C1312" s="67" t="s">
        <v>1420</v>
      </c>
      <c r="D1312" s="47">
        <v>419000</v>
      </c>
      <c r="E1312" s="47">
        <v>0</v>
      </c>
      <c r="F1312" s="61"/>
      <c r="G1312" s="47"/>
      <c r="H1312" s="62">
        <v>451.4</v>
      </c>
    </row>
    <row r="1313" spans="1:7" ht="18.75" customHeight="1">
      <c r="A1313" s="47">
        <v>6</v>
      </c>
      <c r="B1313" s="165" t="s">
        <v>1211</v>
      </c>
      <c r="C1313" s="67" t="s">
        <v>1420</v>
      </c>
      <c r="D1313" s="47">
        <v>2000</v>
      </c>
      <c r="E1313" s="47">
        <v>0</v>
      </c>
      <c r="F1313" s="61"/>
      <c r="G1313" s="47"/>
    </row>
    <row r="1314" spans="1:7" ht="18.75" customHeight="1">
      <c r="A1314" s="47">
        <v>7</v>
      </c>
      <c r="B1314" s="165" t="s">
        <v>1421</v>
      </c>
      <c r="C1314" s="67" t="s">
        <v>1420</v>
      </c>
      <c r="D1314" s="47">
        <v>27880</v>
      </c>
      <c r="E1314" s="47">
        <v>20259.54</v>
      </c>
      <c r="F1314" s="61"/>
      <c r="G1314" s="47"/>
    </row>
    <row r="1315" spans="1:7" ht="19.5" customHeight="1">
      <c r="A1315" s="47">
        <v>8</v>
      </c>
      <c r="B1315" s="63" t="s">
        <v>1427</v>
      </c>
      <c r="C1315" s="166" t="s">
        <v>1212</v>
      </c>
      <c r="D1315" s="47">
        <v>21040</v>
      </c>
      <c r="E1315" s="47">
        <v>7544.98</v>
      </c>
      <c r="F1315" s="61"/>
      <c r="G1315" s="47">
        <v>8</v>
      </c>
    </row>
    <row r="1316" spans="1:7" ht="18.75" customHeight="1">
      <c r="A1316" s="47">
        <v>9</v>
      </c>
      <c r="B1316" s="119" t="s">
        <v>1423</v>
      </c>
      <c r="C1316" s="59" t="s">
        <v>1429</v>
      </c>
      <c r="D1316" s="62">
        <v>37300</v>
      </c>
      <c r="E1316" s="62">
        <v>0</v>
      </c>
      <c r="F1316" s="62">
        <v>1955</v>
      </c>
      <c r="G1316" s="62">
        <v>283.3</v>
      </c>
    </row>
    <row r="1317" spans="1:7" ht="18.75" customHeight="1">
      <c r="A1317" s="47">
        <v>10</v>
      </c>
      <c r="B1317" s="119" t="s">
        <v>627</v>
      </c>
      <c r="C1317" s="59" t="s">
        <v>1430</v>
      </c>
      <c r="D1317" s="62">
        <v>79262</v>
      </c>
      <c r="E1317" s="62">
        <v>22580.04</v>
      </c>
      <c r="F1317" s="62">
        <v>1989</v>
      </c>
      <c r="G1317" s="62">
        <v>133.4</v>
      </c>
    </row>
    <row r="1318" spans="1:7" ht="16.5" customHeight="1">
      <c r="A1318" s="47">
        <v>11</v>
      </c>
      <c r="B1318" s="119" t="s">
        <v>628</v>
      </c>
      <c r="C1318" s="59" t="s">
        <v>629</v>
      </c>
      <c r="D1318" s="62">
        <v>40100</v>
      </c>
      <c r="E1318" s="62">
        <v>0</v>
      </c>
      <c r="F1318" s="62">
        <v>1973</v>
      </c>
      <c r="G1318" s="62">
        <v>85</v>
      </c>
    </row>
    <row r="1319" spans="1:7" ht="18.75" customHeight="1">
      <c r="A1319" s="47">
        <v>12</v>
      </c>
      <c r="B1319" s="119" t="s">
        <v>1435</v>
      </c>
      <c r="C1319" s="59" t="s">
        <v>1431</v>
      </c>
      <c r="D1319" s="62">
        <v>1563</v>
      </c>
      <c r="E1319" s="62">
        <v>0</v>
      </c>
      <c r="F1319" s="62">
        <v>1990</v>
      </c>
      <c r="G1319" s="62">
        <v>24.7</v>
      </c>
    </row>
    <row r="1320" spans="1:7" ht="18.75" customHeight="1">
      <c r="A1320" s="47">
        <v>13</v>
      </c>
      <c r="B1320" s="119" t="s">
        <v>1422</v>
      </c>
      <c r="C1320" s="59" t="s">
        <v>1432</v>
      </c>
      <c r="D1320" s="62">
        <v>4463</v>
      </c>
      <c r="E1320" s="62">
        <v>0</v>
      </c>
      <c r="F1320" s="62">
        <v>1990</v>
      </c>
      <c r="G1320" s="62">
        <v>70.5</v>
      </c>
    </row>
    <row r="1321" spans="1:7" ht="18" customHeight="1">
      <c r="A1321" s="47">
        <v>14</v>
      </c>
      <c r="B1321" s="119" t="s">
        <v>830</v>
      </c>
      <c r="C1321" s="59" t="s">
        <v>1433</v>
      </c>
      <c r="D1321" s="62">
        <v>17667</v>
      </c>
      <c r="E1321" s="62">
        <v>12161.36</v>
      </c>
      <c r="F1321" s="62"/>
      <c r="G1321" s="62">
        <v>451.4</v>
      </c>
    </row>
    <row r="1322" spans="1:8" ht="18.75" customHeight="1">
      <c r="A1322" s="47">
        <v>15</v>
      </c>
      <c r="B1322" s="119" t="s">
        <v>504</v>
      </c>
      <c r="C1322" s="59" t="s">
        <v>694</v>
      </c>
      <c r="D1322" s="62">
        <v>48641</v>
      </c>
      <c r="E1322" s="62">
        <v>31784.21</v>
      </c>
      <c r="F1322" s="62">
        <v>2010</v>
      </c>
      <c r="G1322" s="62"/>
      <c r="H1322" s="47">
        <v>59</v>
      </c>
    </row>
    <row r="1323" spans="1:8" ht="18.75" customHeight="1">
      <c r="A1323" s="191" t="s">
        <v>732</v>
      </c>
      <c r="B1323" s="191"/>
      <c r="C1323" s="191"/>
      <c r="D1323" s="187">
        <f>SUM(D1308:D1322)</f>
        <v>862175.11</v>
      </c>
      <c r="E1323" s="187">
        <f>SUM(E1308:E1322)</f>
        <v>295634.1400000001</v>
      </c>
      <c r="F1323" s="188"/>
      <c r="G1323" s="187">
        <f>SUM(G1308:G1322)</f>
        <v>16718.3</v>
      </c>
      <c r="H1323" s="47">
        <v>10</v>
      </c>
    </row>
    <row r="1324" spans="1:8" ht="18.75" customHeight="1">
      <c r="A1324" s="221" t="s">
        <v>1256</v>
      </c>
      <c r="B1324" s="222"/>
      <c r="C1324" s="222"/>
      <c r="D1324" s="222"/>
      <c r="E1324" s="222"/>
      <c r="F1324" s="222"/>
      <c r="G1324" s="223"/>
      <c r="H1324" s="47"/>
    </row>
    <row r="1325" spans="1:8" ht="17.25" customHeight="1">
      <c r="A1325" s="79"/>
      <c r="B1325" s="93" t="s">
        <v>475</v>
      </c>
      <c r="C1325" s="93" t="s">
        <v>723</v>
      </c>
      <c r="D1325" s="188">
        <v>0</v>
      </c>
      <c r="E1325" s="188">
        <v>0</v>
      </c>
      <c r="F1325" s="188"/>
      <c r="G1325" s="188">
        <v>14.72</v>
      </c>
      <c r="H1325" s="47"/>
    </row>
    <row r="1326" spans="1:8" ht="18.75" customHeight="1">
      <c r="A1326" s="191" t="s">
        <v>732</v>
      </c>
      <c r="B1326" s="191"/>
      <c r="C1326" s="191"/>
      <c r="D1326" s="187">
        <v>0</v>
      </c>
      <c r="E1326" s="187">
        <v>0</v>
      </c>
      <c r="F1326" s="188"/>
      <c r="G1326" s="188">
        <v>0</v>
      </c>
      <c r="H1326" s="47"/>
    </row>
    <row r="1327" spans="1:8" ht="18.75" customHeight="1">
      <c r="A1327" s="228" t="s">
        <v>1589</v>
      </c>
      <c r="B1327" s="229"/>
      <c r="C1327" s="229"/>
      <c r="D1327" s="229"/>
      <c r="E1327" s="229"/>
      <c r="F1327" s="229"/>
      <c r="G1327" s="230"/>
      <c r="H1327" s="47">
        <v>545.5</v>
      </c>
    </row>
    <row r="1328" spans="1:8" ht="24" customHeight="1">
      <c r="A1328" s="47">
        <v>1</v>
      </c>
      <c r="B1328" s="63" t="s">
        <v>287</v>
      </c>
      <c r="C1328" s="67" t="s">
        <v>288</v>
      </c>
      <c r="D1328" s="47">
        <v>27304</v>
      </c>
      <c r="E1328" s="47">
        <v>17838</v>
      </c>
      <c r="F1328" s="61"/>
      <c r="G1328" s="47">
        <v>59</v>
      </c>
      <c r="H1328" s="47">
        <v>181</v>
      </c>
    </row>
    <row r="1329" spans="1:8" ht="22.5" customHeight="1">
      <c r="A1329" s="47">
        <v>2</v>
      </c>
      <c r="B1329" s="63" t="s">
        <v>289</v>
      </c>
      <c r="C1329" s="67" t="s">
        <v>288</v>
      </c>
      <c r="D1329" s="47">
        <v>5320</v>
      </c>
      <c r="E1329" s="47">
        <v>3461</v>
      </c>
      <c r="F1329" s="61">
        <v>2006</v>
      </c>
      <c r="G1329" s="47">
        <v>10</v>
      </c>
      <c r="H1329" s="47">
        <v>1460</v>
      </c>
    </row>
    <row r="1330" spans="1:8" ht="22.5" customHeight="1">
      <c r="A1330" s="47">
        <v>3</v>
      </c>
      <c r="B1330" s="63" t="s">
        <v>290</v>
      </c>
      <c r="C1330" s="67" t="s">
        <v>288</v>
      </c>
      <c r="D1330" s="47">
        <v>36773</v>
      </c>
      <c r="E1330" s="47">
        <v>23922</v>
      </c>
      <c r="F1330" s="61">
        <v>2007</v>
      </c>
      <c r="G1330" s="47"/>
      <c r="H1330" s="47"/>
    </row>
    <row r="1331" spans="1:8" ht="18.75" customHeight="1">
      <c r="A1331" s="47">
        <v>4</v>
      </c>
      <c r="B1331" s="63" t="s">
        <v>291</v>
      </c>
      <c r="C1331" s="67" t="s">
        <v>288</v>
      </c>
      <c r="D1331" s="47">
        <v>25193</v>
      </c>
      <c r="E1331" s="47">
        <v>22329</v>
      </c>
      <c r="F1331" s="61">
        <v>2006</v>
      </c>
      <c r="G1331" s="47"/>
      <c r="H1331" s="47"/>
    </row>
    <row r="1332" spans="1:8" ht="23.25" customHeight="1">
      <c r="A1332" s="47">
        <v>5</v>
      </c>
      <c r="B1332" s="63" t="s">
        <v>292</v>
      </c>
      <c r="C1332" s="67" t="s">
        <v>288</v>
      </c>
      <c r="D1332" s="47">
        <v>2138</v>
      </c>
      <c r="E1332" s="47">
        <v>1394</v>
      </c>
      <c r="F1332" s="61"/>
      <c r="G1332" s="47"/>
      <c r="H1332" s="47"/>
    </row>
    <row r="1333" spans="1:8" ht="20.25" customHeight="1">
      <c r="A1333" s="47">
        <v>6</v>
      </c>
      <c r="B1333" s="63" t="s">
        <v>293</v>
      </c>
      <c r="C1333" s="67" t="s">
        <v>1037</v>
      </c>
      <c r="D1333" s="47">
        <v>825561</v>
      </c>
      <c r="E1333" s="47">
        <v>541124</v>
      </c>
      <c r="F1333" s="61"/>
      <c r="G1333" s="47">
        <v>545.5</v>
      </c>
      <c r="H1333" s="47"/>
    </row>
    <row r="1334" spans="1:8" ht="21.75" customHeight="1">
      <c r="A1334" s="47">
        <v>7</v>
      </c>
      <c r="B1334" s="63" t="s">
        <v>294</v>
      </c>
      <c r="C1334" s="67" t="s">
        <v>295</v>
      </c>
      <c r="D1334" s="47">
        <v>44321</v>
      </c>
      <c r="E1334" s="47">
        <v>28601</v>
      </c>
      <c r="F1334" s="61">
        <v>2010</v>
      </c>
      <c r="G1334" s="47">
        <v>181</v>
      </c>
      <c r="H1334" s="47">
        <v>50</v>
      </c>
    </row>
    <row r="1335" spans="1:8" ht="24" customHeight="1">
      <c r="A1335" s="47">
        <v>8</v>
      </c>
      <c r="B1335" s="63" t="s">
        <v>1252</v>
      </c>
      <c r="C1335" s="63" t="s">
        <v>1038</v>
      </c>
      <c r="D1335" s="47">
        <v>25865</v>
      </c>
      <c r="E1335" s="47">
        <v>21267</v>
      </c>
      <c r="F1335" s="61">
        <v>1998</v>
      </c>
      <c r="G1335" s="47">
        <v>1460</v>
      </c>
      <c r="H1335" s="47">
        <v>48</v>
      </c>
    </row>
    <row r="1336" spans="1:8" ht="19.5" customHeight="1">
      <c r="A1336" s="47">
        <v>9</v>
      </c>
      <c r="B1336" s="49" t="s">
        <v>1029</v>
      </c>
      <c r="C1336" s="63" t="s">
        <v>1038</v>
      </c>
      <c r="D1336" s="47">
        <v>4884</v>
      </c>
      <c r="E1336" s="47">
        <v>4016</v>
      </c>
      <c r="F1336" s="61">
        <v>2015</v>
      </c>
      <c r="G1336" s="47"/>
      <c r="H1336" s="47"/>
    </row>
    <row r="1337" spans="1:8" ht="19.5" customHeight="1">
      <c r="A1337" s="47">
        <v>10</v>
      </c>
      <c r="B1337" s="49" t="s">
        <v>1030</v>
      </c>
      <c r="C1337" s="63" t="s">
        <v>1038</v>
      </c>
      <c r="D1337" s="47">
        <v>4985</v>
      </c>
      <c r="E1337" s="47">
        <v>4099</v>
      </c>
      <c r="F1337" s="61">
        <v>2015</v>
      </c>
      <c r="G1337" s="47"/>
      <c r="H1337" s="47"/>
    </row>
    <row r="1338" spans="1:8" ht="19.5" customHeight="1">
      <c r="A1338" s="47">
        <v>11</v>
      </c>
      <c r="B1338" s="49" t="s">
        <v>1031</v>
      </c>
      <c r="C1338" s="63" t="s">
        <v>1038</v>
      </c>
      <c r="D1338" s="47">
        <v>2550</v>
      </c>
      <c r="E1338" s="47">
        <v>2097</v>
      </c>
      <c r="F1338" s="61">
        <v>2015</v>
      </c>
      <c r="G1338" s="47"/>
      <c r="H1338" s="47"/>
    </row>
    <row r="1339" spans="1:8" ht="19.5" customHeight="1">
      <c r="A1339" s="47">
        <v>12</v>
      </c>
      <c r="B1339" s="49" t="s">
        <v>1032</v>
      </c>
      <c r="C1339" s="63" t="s">
        <v>1038</v>
      </c>
      <c r="D1339" s="47">
        <v>2587</v>
      </c>
      <c r="E1339" s="47">
        <v>2127</v>
      </c>
      <c r="F1339" s="61">
        <v>2015</v>
      </c>
      <c r="G1339" s="47"/>
      <c r="H1339" s="47"/>
    </row>
    <row r="1340" spans="1:8" ht="20.25" customHeight="1">
      <c r="A1340" s="47">
        <v>13</v>
      </c>
      <c r="B1340" s="49" t="s">
        <v>1033</v>
      </c>
      <c r="C1340" s="63" t="s">
        <v>1038</v>
      </c>
      <c r="D1340" s="47">
        <v>124790</v>
      </c>
      <c r="E1340" s="47">
        <v>102604</v>
      </c>
      <c r="F1340" s="61">
        <v>2015</v>
      </c>
      <c r="G1340" s="47">
        <v>50</v>
      </c>
      <c r="H1340" s="47"/>
    </row>
    <row r="1341" spans="1:8" ht="20.25" customHeight="1">
      <c r="A1341" s="47">
        <v>14</v>
      </c>
      <c r="B1341" s="49" t="s">
        <v>1034</v>
      </c>
      <c r="C1341" s="63" t="s">
        <v>1038</v>
      </c>
      <c r="D1341" s="47">
        <v>57236</v>
      </c>
      <c r="E1341" s="47">
        <v>47061</v>
      </c>
      <c r="F1341" s="61">
        <v>2015</v>
      </c>
      <c r="G1341" s="47">
        <v>48</v>
      </c>
      <c r="H1341" s="47">
        <v>18.9</v>
      </c>
    </row>
    <row r="1342" spans="1:7" ht="18.75" customHeight="1">
      <c r="A1342" s="47">
        <v>15</v>
      </c>
      <c r="B1342" s="49" t="s">
        <v>728</v>
      </c>
      <c r="C1342" s="63" t="s">
        <v>1038</v>
      </c>
      <c r="D1342" s="47">
        <v>38329</v>
      </c>
      <c r="E1342" s="47">
        <v>31515</v>
      </c>
      <c r="F1342" s="61">
        <v>2015</v>
      </c>
      <c r="G1342" s="47"/>
    </row>
    <row r="1343" spans="1:7" ht="18" customHeight="1">
      <c r="A1343" s="47">
        <v>16</v>
      </c>
      <c r="B1343" s="49" t="s">
        <v>1035</v>
      </c>
      <c r="C1343" s="63" t="s">
        <v>1038</v>
      </c>
      <c r="D1343" s="47">
        <v>126920</v>
      </c>
      <c r="E1343" s="47">
        <v>108930</v>
      </c>
      <c r="F1343" s="61">
        <v>2015</v>
      </c>
      <c r="G1343" s="47"/>
    </row>
    <row r="1344" spans="1:7" ht="18.75" customHeight="1">
      <c r="A1344" s="47">
        <v>17</v>
      </c>
      <c r="B1344" s="49" t="s">
        <v>1036</v>
      </c>
      <c r="C1344" s="67" t="s">
        <v>1434</v>
      </c>
      <c r="D1344" s="47">
        <v>16460</v>
      </c>
      <c r="E1344" s="47">
        <v>12802</v>
      </c>
      <c r="F1344" s="61">
        <v>1994</v>
      </c>
      <c r="G1344" s="47">
        <v>18.9</v>
      </c>
    </row>
    <row r="1345" spans="1:7" ht="18.75" customHeight="1">
      <c r="A1345" s="47">
        <v>18</v>
      </c>
      <c r="B1345" s="49" t="s">
        <v>1590</v>
      </c>
      <c r="C1345" s="67" t="s">
        <v>1591</v>
      </c>
      <c r="D1345" s="47">
        <v>28153</v>
      </c>
      <c r="E1345" s="47">
        <v>27215</v>
      </c>
      <c r="F1345" s="61">
        <v>2017</v>
      </c>
      <c r="G1345" s="47"/>
    </row>
    <row r="1346" spans="1:7" ht="18.75" customHeight="1">
      <c r="A1346" s="47">
        <v>19</v>
      </c>
      <c r="B1346" s="49" t="s">
        <v>1592</v>
      </c>
      <c r="C1346" s="67" t="s">
        <v>1591</v>
      </c>
      <c r="D1346" s="47">
        <v>25740</v>
      </c>
      <c r="E1346" s="47">
        <v>25311</v>
      </c>
      <c r="F1346" s="61">
        <v>2017</v>
      </c>
      <c r="G1346" s="47"/>
    </row>
    <row r="1347" spans="1:7" ht="18.75" customHeight="1">
      <c r="A1347" s="47">
        <v>20</v>
      </c>
      <c r="B1347" s="49" t="s">
        <v>1593</v>
      </c>
      <c r="C1347" s="67" t="s">
        <v>1594</v>
      </c>
      <c r="D1347" s="47">
        <v>25820</v>
      </c>
      <c r="E1347" s="47">
        <v>24959</v>
      </c>
      <c r="F1347" s="61">
        <v>2017</v>
      </c>
      <c r="G1347" s="47"/>
    </row>
    <row r="1348" spans="1:7" ht="18.75" customHeight="1">
      <c r="A1348" s="191" t="s">
        <v>732</v>
      </c>
      <c r="B1348" s="191"/>
      <c r="C1348" s="191"/>
      <c r="D1348" s="187">
        <f>SUM(D1328:D1347)</f>
        <v>1450929</v>
      </c>
      <c r="E1348" s="187">
        <f>SUM(E1328:E1347)</f>
        <v>1052672</v>
      </c>
      <c r="F1348" s="187"/>
      <c r="G1348" s="187">
        <v>2372.4</v>
      </c>
    </row>
    <row r="1349" spans="1:7" ht="18.75" customHeight="1">
      <c r="A1349" s="228" t="s">
        <v>1606</v>
      </c>
      <c r="B1349" s="229"/>
      <c r="C1349" s="229"/>
      <c r="D1349" s="229"/>
      <c r="E1349" s="229"/>
      <c r="F1349" s="229"/>
      <c r="G1349" s="230"/>
    </row>
    <row r="1350" spans="1:7" ht="18.75" customHeight="1">
      <c r="A1350" s="47">
        <v>1</v>
      </c>
      <c r="B1350" s="63" t="s">
        <v>1039</v>
      </c>
      <c r="C1350" s="67" t="s">
        <v>1040</v>
      </c>
      <c r="D1350" s="47">
        <v>679529</v>
      </c>
      <c r="E1350" s="47">
        <v>431438</v>
      </c>
      <c r="F1350" s="61">
        <v>1986</v>
      </c>
      <c r="G1350" s="47">
        <v>5085.8</v>
      </c>
    </row>
    <row r="1351" spans="1:7" ht="18.75" customHeight="1">
      <c r="A1351" s="47">
        <v>2</v>
      </c>
      <c r="B1351" s="63" t="s">
        <v>1011</v>
      </c>
      <c r="C1351" s="67" t="s">
        <v>1040</v>
      </c>
      <c r="D1351" s="47">
        <v>27199</v>
      </c>
      <c r="E1351" s="47">
        <v>0</v>
      </c>
      <c r="F1351" s="61"/>
      <c r="G1351" s="47">
        <v>70.1</v>
      </c>
    </row>
    <row r="1352" spans="1:8" ht="18.75" customHeight="1">
      <c r="A1352" s="47">
        <v>3</v>
      </c>
      <c r="B1352" s="63" t="s">
        <v>1041</v>
      </c>
      <c r="C1352" s="67" t="s">
        <v>1040</v>
      </c>
      <c r="D1352" s="47">
        <v>22612</v>
      </c>
      <c r="E1352" s="47">
        <v>0</v>
      </c>
      <c r="F1352" s="61"/>
      <c r="G1352" s="47"/>
      <c r="H1352" s="111"/>
    </row>
    <row r="1353" spans="1:8" ht="18.75" customHeight="1">
      <c r="A1353" s="47">
        <v>4</v>
      </c>
      <c r="B1353" s="63" t="s">
        <v>1042</v>
      </c>
      <c r="C1353" s="67" t="s">
        <v>1040</v>
      </c>
      <c r="D1353" s="47">
        <v>13597</v>
      </c>
      <c r="E1353" s="47">
        <v>3371</v>
      </c>
      <c r="F1353" s="61"/>
      <c r="G1353" s="47"/>
      <c r="H1353" s="54"/>
    </row>
    <row r="1354" spans="1:8" ht="18.75" customHeight="1">
      <c r="A1354" s="47">
        <v>5</v>
      </c>
      <c r="B1354" s="63" t="s">
        <v>672</v>
      </c>
      <c r="C1354" s="67" t="s">
        <v>1040</v>
      </c>
      <c r="D1354" s="47">
        <v>1454</v>
      </c>
      <c r="E1354" s="47">
        <v>0</v>
      </c>
      <c r="F1354" s="61">
        <v>2004</v>
      </c>
      <c r="G1354" s="47">
        <v>13</v>
      </c>
      <c r="H1354" s="54"/>
    </row>
    <row r="1355" spans="1:8" ht="18.75" customHeight="1">
      <c r="A1355" s="47">
        <v>6</v>
      </c>
      <c r="B1355" s="63" t="s">
        <v>673</v>
      </c>
      <c r="C1355" s="67" t="s">
        <v>1040</v>
      </c>
      <c r="D1355" s="47">
        <v>12630</v>
      </c>
      <c r="E1355" s="47">
        <v>0</v>
      </c>
      <c r="F1355" s="61"/>
      <c r="G1355" s="47"/>
      <c r="H1355" s="102"/>
    </row>
    <row r="1356" spans="1:8" ht="18.75" customHeight="1">
      <c r="A1356" s="47">
        <v>7</v>
      </c>
      <c r="B1356" s="63" t="s">
        <v>1043</v>
      </c>
      <c r="C1356" s="67" t="s">
        <v>1044</v>
      </c>
      <c r="D1356" s="47">
        <v>16216</v>
      </c>
      <c r="E1356" s="47">
        <v>5001</v>
      </c>
      <c r="F1356" s="61">
        <v>1986</v>
      </c>
      <c r="G1356" s="47">
        <v>62.8</v>
      </c>
      <c r="H1356" s="102"/>
    </row>
    <row r="1357" spans="1:8" ht="18.75" customHeight="1">
      <c r="A1357" s="176" t="s">
        <v>732</v>
      </c>
      <c r="B1357" s="177"/>
      <c r="C1357" s="178"/>
      <c r="D1357" s="204">
        <f>SUM(D1350:D1356)</f>
        <v>773237</v>
      </c>
      <c r="E1357" s="204">
        <f>SUM(E1350:E1356)</f>
        <v>439810</v>
      </c>
      <c r="F1357" s="184"/>
      <c r="G1357" s="204">
        <f>SUM(G1350:G1356)</f>
        <v>5231.700000000001</v>
      </c>
      <c r="H1357" s="102"/>
    </row>
    <row r="1358" spans="1:8" ht="40.5" customHeight="1">
      <c r="A1358" s="47"/>
      <c r="B1358" s="221" t="s">
        <v>895</v>
      </c>
      <c r="C1358" s="223"/>
      <c r="D1358" s="179"/>
      <c r="E1358" s="179"/>
      <c r="F1358" s="179"/>
      <c r="G1358" s="179"/>
      <c r="H1358" s="102"/>
    </row>
    <row r="1359" spans="1:7" ht="18.75" customHeight="1">
      <c r="A1359" s="47">
        <v>8</v>
      </c>
      <c r="B1359" s="63" t="s">
        <v>1045</v>
      </c>
      <c r="C1359" s="67" t="s">
        <v>1040</v>
      </c>
      <c r="D1359" s="47">
        <v>296852</v>
      </c>
      <c r="E1359" s="47">
        <v>122417</v>
      </c>
      <c r="F1359" s="61">
        <v>1986</v>
      </c>
      <c r="G1359" s="47">
        <v>324.7</v>
      </c>
    </row>
    <row r="1360" spans="1:7" ht="18.75" customHeight="1">
      <c r="A1360" s="176" t="s">
        <v>733</v>
      </c>
      <c r="B1360" s="177"/>
      <c r="C1360" s="178"/>
      <c r="D1360" s="204">
        <f>SUM(D1359)</f>
        <v>296852</v>
      </c>
      <c r="E1360" s="204">
        <f>SUM(E1359)</f>
        <v>122417</v>
      </c>
      <c r="F1360" s="47"/>
      <c r="G1360" s="204">
        <f>SUM(G1359)</f>
        <v>324.7</v>
      </c>
    </row>
    <row r="1361" spans="1:7" ht="18.75" customHeight="1">
      <c r="A1361" s="176" t="s">
        <v>897</v>
      </c>
      <c r="B1361" s="177"/>
      <c r="C1361" s="178"/>
      <c r="D1361" s="205">
        <f>D1357+D1360</f>
        <v>1070089</v>
      </c>
      <c r="E1361" s="205">
        <f>E1357+E1360</f>
        <v>562227</v>
      </c>
      <c r="F1361" s="109"/>
      <c r="G1361" s="204">
        <f>G1357+G1360</f>
        <v>5556.400000000001</v>
      </c>
    </row>
    <row r="1362" spans="1:7" ht="28.5" customHeight="1">
      <c r="A1362" s="221" t="s">
        <v>1607</v>
      </c>
      <c r="B1362" s="222"/>
      <c r="C1362" s="222"/>
      <c r="D1362" s="222"/>
      <c r="E1362" s="222"/>
      <c r="F1362" s="222"/>
      <c r="G1362" s="222"/>
    </row>
    <row r="1363" spans="1:7" ht="18.75" customHeight="1">
      <c r="A1363" s="191" t="s">
        <v>733</v>
      </c>
      <c r="B1363" s="191"/>
      <c r="C1363" s="191"/>
      <c r="D1363" s="204">
        <v>0</v>
      </c>
      <c r="E1363" s="204">
        <v>0</v>
      </c>
      <c r="F1363" s="47"/>
      <c r="G1363" s="204">
        <v>0</v>
      </c>
    </row>
    <row r="1364" spans="1:7" ht="18.75" customHeight="1">
      <c r="A1364" s="228" t="s">
        <v>1608</v>
      </c>
      <c r="B1364" s="229"/>
      <c r="C1364" s="229"/>
      <c r="D1364" s="229"/>
      <c r="E1364" s="229"/>
      <c r="F1364" s="229"/>
      <c r="G1364" s="230"/>
    </row>
    <row r="1365" spans="1:7" ht="18.75" customHeight="1">
      <c r="A1365" s="88"/>
      <c r="B1365" s="148" t="s">
        <v>130</v>
      </c>
      <c r="C1365" s="148" t="s">
        <v>671</v>
      </c>
      <c r="D1365" s="188">
        <v>0</v>
      </c>
      <c r="E1365" s="188">
        <v>0</v>
      </c>
      <c r="F1365" s="188"/>
      <c r="G1365" s="188">
        <v>56.27</v>
      </c>
    </row>
    <row r="1366" spans="1:7" ht="18.75" customHeight="1">
      <c r="A1366" s="221" t="s">
        <v>733</v>
      </c>
      <c r="B1366" s="222"/>
      <c r="C1366" s="223"/>
      <c r="D1366" s="187">
        <v>0</v>
      </c>
      <c r="E1366" s="187">
        <v>0</v>
      </c>
      <c r="F1366" s="187"/>
      <c r="G1366" s="187">
        <v>0</v>
      </c>
    </row>
    <row r="1367" spans="1:7" ht="18.75" customHeight="1">
      <c r="A1367" s="218" t="s">
        <v>1609</v>
      </c>
      <c r="B1367" s="219"/>
      <c r="C1367" s="219"/>
      <c r="D1367" s="219"/>
      <c r="E1367" s="219"/>
      <c r="F1367" s="219"/>
      <c r="G1367" s="220"/>
    </row>
    <row r="1368" spans="1:7" ht="18.75" customHeight="1">
      <c r="A1368" s="188">
        <v>1</v>
      </c>
      <c r="B1368" s="63" t="s">
        <v>674</v>
      </c>
      <c r="C1368" s="148" t="s">
        <v>675</v>
      </c>
      <c r="D1368" s="188"/>
      <c r="E1368" s="188"/>
      <c r="F1368" s="188"/>
      <c r="G1368" s="188"/>
    </row>
    <row r="1369" spans="1:7" ht="18.75" customHeight="1">
      <c r="A1369" s="221" t="s">
        <v>733</v>
      </c>
      <c r="B1369" s="222"/>
      <c r="C1369" s="223"/>
      <c r="D1369" s="187"/>
      <c r="E1369" s="187"/>
      <c r="F1369" s="187"/>
      <c r="G1369" s="187"/>
    </row>
    <row r="1370" spans="1:7" ht="18.75" customHeight="1">
      <c r="A1370" s="228" t="s">
        <v>1610</v>
      </c>
      <c r="B1370" s="229"/>
      <c r="C1370" s="229"/>
      <c r="D1370" s="229"/>
      <c r="E1370" s="229"/>
      <c r="F1370" s="229"/>
      <c r="G1370" s="230"/>
    </row>
    <row r="1371" spans="1:7" ht="18.75" customHeight="1">
      <c r="A1371" s="181">
        <v>1</v>
      </c>
      <c r="B1371" s="93" t="s">
        <v>475</v>
      </c>
      <c r="C1371" s="93" t="s">
        <v>1426</v>
      </c>
      <c r="D1371" s="70">
        <v>0</v>
      </c>
      <c r="E1371" s="70">
        <v>0</v>
      </c>
      <c r="F1371" s="70"/>
      <c r="G1371" s="70">
        <v>0</v>
      </c>
    </row>
    <row r="1372" spans="1:7" ht="18.75" customHeight="1">
      <c r="A1372" s="167">
        <v>2</v>
      </c>
      <c r="B1372" s="93" t="s">
        <v>475</v>
      </c>
      <c r="C1372" s="93" t="s">
        <v>211</v>
      </c>
      <c r="D1372" s="93"/>
      <c r="E1372" s="93"/>
      <c r="F1372" s="93"/>
      <c r="G1372" s="70">
        <v>0</v>
      </c>
    </row>
    <row r="1373" spans="1:7" ht="18.75" customHeight="1">
      <c r="A1373" s="176" t="s">
        <v>732</v>
      </c>
      <c r="B1373" s="177"/>
      <c r="C1373" s="178"/>
      <c r="D1373" s="187">
        <v>0</v>
      </c>
      <c r="E1373" s="187">
        <v>0</v>
      </c>
      <c r="F1373" s="187"/>
      <c r="G1373" s="187">
        <v>0</v>
      </c>
    </row>
    <row r="1374" spans="1:7" ht="18.75" customHeight="1">
      <c r="A1374" s="218" t="s">
        <v>1611</v>
      </c>
      <c r="B1374" s="219"/>
      <c r="C1374" s="219"/>
      <c r="D1374" s="219"/>
      <c r="E1374" s="219"/>
      <c r="F1374" s="219"/>
      <c r="G1374" s="220"/>
    </row>
    <row r="1375" spans="1:7" ht="18.75" customHeight="1">
      <c r="A1375" s="183"/>
      <c r="B1375" s="63"/>
      <c r="C1375" s="148"/>
      <c r="D1375" s="188">
        <v>0</v>
      </c>
      <c r="E1375" s="188">
        <v>0</v>
      </c>
      <c r="F1375" s="188"/>
      <c r="G1375" s="188">
        <v>0</v>
      </c>
    </row>
    <row r="1376" spans="1:7" ht="18.75" customHeight="1">
      <c r="A1376" s="176" t="s">
        <v>733</v>
      </c>
      <c r="B1376" s="177"/>
      <c r="C1376" s="178"/>
      <c r="D1376" s="182">
        <v>0</v>
      </c>
      <c r="E1376" s="182">
        <v>0</v>
      </c>
      <c r="F1376" s="182"/>
      <c r="G1376" s="182">
        <v>0</v>
      </c>
    </row>
    <row r="1377" spans="1:7" ht="18.75" customHeight="1">
      <c r="A1377" s="218" t="s">
        <v>1612</v>
      </c>
      <c r="B1377" s="219"/>
      <c r="C1377" s="219"/>
      <c r="D1377" s="219"/>
      <c r="E1377" s="219"/>
      <c r="F1377" s="219"/>
      <c r="G1377" s="220"/>
    </row>
    <row r="1378" spans="1:7" ht="22.5" customHeight="1">
      <c r="A1378" s="183"/>
      <c r="B1378" s="63" t="s">
        <v>475</v>
      </c>
      <c r="C1378" s="148" t="s">
        <v>211</v>
      </c>
      <c r="D1378" s="188">
        <v>0</v>
      </c>
      <c r="E1378" s="188">
        <v>0</v>
      </c>
      <c r="F1378" s="188"/>
      <c r="G1378" s="188"/>
    </row>
    <row r="1379" spans="1:7" ht="18.75" customHeight="1">
      <c r="A1379" s="191" t="s">
        <v>732</v>
      </c>
      <c r="B1379" s="191"/>
      <c r="C1379" s="191"/>
      <c r="D1379" s="182">
        <v>0</v>
      </c>
      <c r="E1379" s="182">
        <v>0</v>
      </c>
      <c r="F1379" s="182"/>
      <c r="G1379" s="182">
        <v>0</v>
      </c>
    </row>
    <row r="1380" spans="1:7" ht="18.75" customHeight="1">
      <c r="A1380" s="262" t="s">
        <v>1262</v>
      </c>
      <c r="B1380" s="263"/>
      <c r="C1380" s="264"/>
      <c r="D1380" s="168">
        <v>42921205.39</v>
      </c>
      <c r="E1380" s="168">
        <v>19900980.56</v>
      </c>
      <c r="F1380" s="169"/>
      <c r="G1380" s="168">
        <v>115707.28</v>
      </c>
    </row>
    <row r="1381" spans="1:7" ht="18.75" customHeight="1">
      <c r="A1381" s="265" t="s">
        <v>1260</v>
      </c>
      <c r="B1381" s="266"/>
      <c r="C1381" s="267"/>
      <c r="D1381" s="170">
        <v>4760965.5</v>
      </c>
      <c r="E1381" s="170">
        <v>122417</v>
      </c>
      <c r="F1381" s="170"/>
      <c r="G1381" s="170">
        <v>4790.5</v>
      </c>
    </row>
    <row r="1382" spans="1:7" ht="18.75" customHeight="1">
      <c r="A1382" s="265" t="s">
        <v>1261</v>
      </c>
      <c r="B1382" s="266"/>
      <c r="C1382" s="267"/>
      <c r="D1382" s="170">
        <f>SUM(D1380:D1381)</f>
        <v>47682170.89</v>
      </c>
      <c r="E1382" s="170">
        <f>SUM(E1380:E1381)</f>
        <v>20023397.56</v>
      </c>
      <c r="F1382" s="171"/>
      <c r="G1382" s="170">
        <f>SUM(G1380:G1381)</f>
        <v>120497.78</v>
      </c>
    </row>
    <row r="1383" spans="1:7" ht="18.75" customHeight="1">
      <c r="A1383" s="191" t="s">
        <v>1263</v>
      </c>
      <c r="B1383" s="191"/>
      <c r="C1383" s="191"/>
      <c r="D1383" s="97">
        <f>D1382+D673</f>
        <v>132337728.92</v>
      </c>
      <c r="E1383" s="97">
        <f>E1382+E673</f>
        <v>44964749.92999999</v>
      </c>
      <c r="F1383" s="182"/>
      <c r="G1383" s="97">
        <f>G1382+G673</f>
        <v>263172.77</v>
      </c>
    </row>
    <row r="1384" spans="1:7" ht="18.75" customHeight="1">
      <c r="A1384" s="215"/>
      <c r="B1384" s="215"/>
      <c r="C1384" s="215"/>
      <c r="D1384" s="216"/>
      <c r="E1384" s="216"/>
      <c r="F1384" s="217"/>
      <c r="G1384" s="216"/>
    </row>
    <row r="1385" spans="1:7" ht="18.75" customHeight="1">
      <c r="A1385" s="215"/>
      <c r="B1385" s="215"/>
      <c r="C1385" s="215"/>
      <c r="D1385" s="216"/>
      <c r="E1385" s="216"/>
      <c r="F1385" s="217"/>
      <c r="G1385" s="216"/>
    </row>
    <row r="1386" spans="1:7" ht="18.75" customHeight="1">
      <c r="A1386" s="190" t="s">
        <v>795</v>
      </c>
      <c r="B1386" s="190"/>
      <c r="C1386" s="172"/>
      <c r="D1386" s="172"/>
      <c r="E1386" s="268" t="s">
        <v>1628</v>
      </c>
      <c r="F1386" s="268"/>
      <c r="G1386" s="268"/>
    </row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625" ht="18.75" customHeight="1"/>
    <row r="1631" ht="20.25" customHeight="1"/>
    <row r="1634" ht="20.25" customHeight="1"/>
    <row r="1650" ht="18.75" customHeight="1"/>
    <row r="1665" ht="19.5" customHeight="1"/>
    <row r="1688" ht="18.75" customHeight="1"/>
    <row r="1747" ht="20.25" customHeight="1"/>
    <row r="1748" ht="21.75" customHeight="1"/>
    <row r="1749" ht="23.25" customHeight="1"/>
    <row r="1750" ht="19.5" customHeight="1"/>
    <row r="1759" ht="20.25" customHeight="1"/>
    <row r="1765" ht="18.75" customHeight="1"/>
    <row r="1768" ht="21.75" customHeight="1"/>
    <row r="1770" spans="1:7" ht="18.75">
      <c r="A1770" s="174"/>
      <c r="B1770" s="174"/>
      <c r="C1770" s="174"/>
      <c r="D1770" s="174"/>
      <c r="E1770" s="174"/>
      <c r="F1770" s="174"/>
      <c r="G1770" s="175"/>
    </row>
    <row r="1771" spans="1:7" ht="18.75">
      <c r="A1771" s="174"/>
      <c r="B1771" s="174"/>
      <c r="C1771" s="174"/>
      <c r="D1771" s="174"/>
      <c r="E1771" s="174"/>
      <c r="F1771" s="174"/>
      <c r="G1771" s="175"/>
    </row>
    <row r="1772" spans="1:7" ht="18.75">
      <c r="A1772" s="174"/>
      <c r="B1772" s="174"/>
      <c r="C1772" s="174"/>
      <c r="D1772" s="174"/>
      <c r="E1772" s="174"/>
      <c r="F1772" s="174"/>
      <c r="G1772" s="175"/>
    </row>
    <row r="1773" spans="1:7" ht="18.75">
      <c r="A1773" s="174"/>
      <c r="B1773" s="174"/>
      <c r="C1773" s="174"/>
      <c r="D1773" s="174"/>
      <c r="E1773" s="174"/>
      <c r="F1773" s="174"/>
      <c r="G1773" s="175"/>
    </row>
    <row r="1774" spans="1:7" ht="18.75">
      <c r="A1774" s="174"/>
      <c r="B1774" s="174"/>
      <c r="C1774" s="174"/>
      <c r="D1774" s="174"/>
      <c r="E1774" s="174"/>
      <c r="F1774" s="174"/>
      <c r="G1774" s="175"/>
    </row>
    <row r="1775" spans="1:7" ht="18.75">
      <c r="A1775" s="174"/>
      <c r="B1775" s="174"/>
      <c r="C1775" s="174"/>
      <c r="D1775" s="174"/>
      <c r="E1775" s="174"/>
      <c r="F1775" s="174"/>
      <c r="G1775" s="175"/>
    </row>
    <row r="1776" spans="1:7" ht="18.75">
      <c r="A1776" s="174"/>
      <c r="B1776" s="174"/>
      <c r="C1776" s="174"/>
      <c r="D1776" s="174"/>
      <c r="E1776" s="174"/>
      <c r="F1776" s="174"/>
      <c r="G1776" s="175"/>
    </row>
    <row r="1777" spans="1:7" ht="18.75">
      <c r="A1777" s="174"/>
      <c r="B1777" s="174"/>
      <c r="C1777" s="174"/>
      <c r="D1777" s="174"/>
      <c r="E1777" s="174"/>
      <c r="F1777" s="174"/>
      <c r="G1777" s="175"/>
    </row>
    <row r="1778" spans="1:7" ht="18.75">
      <c r="A1778" s="174"/>
      <c r="B1778" s="174"/>
      <c r="C1778" s="174"/>
      <c r="D1778" s="174"/>
      <c r="E1778" s="174"/>
      <c r="F1778" s="174"/>
      <c r="G1778" s="175"/>
    </row>
    <row r="1779" spans="1:7" ht="18.75">
      <c r="A1779" s="174"/>
      <c r="B1779" s="174"/>
      <c r="C1779" s="174"/>
      <c r="D1779" s="174"/>
      <c r="E1779" s="174"/>
      <c r="F1779" s="174"/>
      <c r="G1779" s="175"/>
    </row>
    <row r="1780" spans="1:7" ht="18.75">
      <c r="A1780" s="174"/>
      <c r="B1780" s="174"/>
      <c r="C1780" s="174"/>
      <c r="D1780" s="174"/>
      <c r="E1780" s="174"/>
      <c r="F1780" s="174"/>
      <c r="G1780" s="175"/>
    </row>
    <row r="1781" spans="1:7" ht="18.75">
      <c r="A1781" s="174"/>
      <c r="B1781" s="174"/>
      <c r="C1781" s="174"/>
      <c r="D1781" s="174"/>
      <c r="E1781" s="174"/>
      <c r="F1781" s="174"/>
      <c r="G1781" s="175"/>
    </row>
    <row r="1782" spans="1:7" ht="18.75">
      <c r="A1782" s="174"/>
      <c r="B1782" s="174"/>
      <c r="C1782" s="174"/>
      <c r="D1782" s="174"/>
      <c r="E1782" s="174"/>
      <c r="F1782" s="174"/>
      <c r="G1782" s="175"/>
    </row>
    <row r="1783" spans="1:7" ht="18.75">
      <c r="A1783" s="174"/>
      <c r="B1783" s="174"/>
      <c r="C1783" s="174"/>
      <c r="D1783" s="174"/>
      <c r="E1783" s="174"/>
      <c r="F1783" s="174"/>
      <c r="G1783" s="175"/>
    </row>
    <row r="1784" spans="1:7" ht="18.75">
      <c r="A1784" s="174"/>
      <c r="B1784" s="174"/>
      <c r="C1784" s="174"/>
      <c r="D1784" s="174"/>
      <c r="E1784" s="174"/>
      <c r="F1784" s="174"/>
      <c r="G1784" s="175"/>
    </row>
    <row r="1785" spans="1:7" ht="18.75">
      <c r="A1785" s="174"/>
      <c r="B1785" s="174"/>
      <c r="C1785" s="174"/>
      <c r="D1785" s="174"/>
      <c r="E1785" s="174"/>
      <c r="F1785" s="174"/>
      <c r="G1785" s="175"/>
    </row>
    <row r="1786" spans="1:7" ht="18.75">
      <c r="A1786" s="174"/>
      <c r="B1786" s="174"/>
      <c r="C1786" s="174"/>
      <c r="D1786" s="174"/>
      <c r="E1786" s="174"/>
      <c r="F1786" s="174"/>
      <c r="G1786" s="175"/>
    </row>
    <row r="1787" spans="1:7" ht="18.75">
      <c r="A1787" s="174"/>
      <c r="B1787" s="174"/>
      <c r="C1787" s="174"/>
      <c r="D1787" s="174"/>
      <c r="E1787" s="174"/>
      <c r="F1787" s="174"/>
      <c r="G1787" s="175"/>
    </row>
    <row r="1788" spans="1:7" ht="18.75">
      <c r="A1788" s="174"/>
      <c r="B1788" s="174"/>
      <c r="C1788" s="174"/>
      <c r="D1788" s="174"/>
      <c r="E1788" s="174"/>
      <c r="F1788" s="174"/>
      <c r="G1788" s="175"/>
    </row>
    <row r="1789" spans="1:7" ht="18.75">
      <c r="A1789" s="174"/>
      <c r="B1789" s="174"/>
      <c r="C1789" s="174"/>
      <c r="D1789" s="174"/>
      <c r="E1789" s="174"/>
      <c r="F1789" s="174"/>
      <c r="G1789" s="175"/>
    </row>
    <row r="1790" spans="1:7" ht="18.75">
      <c r="A1790" s="174"/>
      <c r="B1790" s="174"/>
      <c r="C1790" s="174"/>
      <c r="D1790" s="174"/>
      <c r="E1790" s="174"/>
      <c r="F1790" s="174"/>
      <c r="G1790" s="175"/>
    </row>
    <row r="1791" spans="1:7" ht="18.75">
      <c r="A1791" s="174"/>
      <c r="B1791" s="174"/>
      <c r="C1791" s="174"/>
      <c r="D1791" s="174"/>
      <c r="E1791" s="174"/>
      <c r="F1791" s="174"/>
      <c r="G1791" s="175"/>
    </row>
    <row r="1792" spans="1:7" ht="18.75">
      <c r="A1792" s="174"/>
      <c r="B1792" s="174"/>
      <c r="C1792" s="174"/>
      <c r="D1792" s="174"/>
      <c r="E1792" s="174"/>
      <c r="F1792" s="174"/>
      <c r="G1792" s="175"/>
    </row>
    <row r="1793" spans="1:7" ht="18.75">
      <c r="A1793" s="174"/>
      <c r="B1793" s="174"/>
      <c r="C1793" s="174"/>
      <c r="D1793" s="174"/>
      <c r="E1793" s="174"/>
      <c r="F1793" s="174"/>
      <c r="G1793" s="175"/>
    </row>
    <row r="1794" spans="1:7" ht="18.75">
      <c r="A1794" s="174"/>
      <c r="B1794" s="174"/>
      <c r="C1794" s="174"/>
      <c r="D1794" s="174"/>
      <c r="E1794" s="174"/>
      <c r="F1794" s="174"/>
      <c r="G1794" s="175"/>
    </row>
    <row r="1795" spans="1:7" ht="18.75">
      <c r="A1795" s="174"/>
      <c r="B1795" s="174"/>
      <c r="C1795" s="174"/>
      <c r="D1795" s="174"/>
      <c r="E1795" s="174"/>
      <c r="F1795" s="174"/>
      <c r="G1795" s="175"/>
    </row>
    <row r="1796" spans="1:7" ht="18.75">
      <c r="A1796" s="174"/>
      <c r="B1796" s="174"/>
      <c r="C1796" s="174"/>
      <c r="D1796" s="174"/>
      <c r="E1796" s="174"/>
      <c r="F1796" s="174"/>
      <c r="G1796" s="175"/>
    </row>
    <row r="1797" spans="1:7" ht="18.75">
      <c r="A1797" s="174"/>
      <c r="B1797" s="174"/>
      <c r="C1797" s="174"/>
      <c r="D1797" s="174"/>
      <c r="E1797" s="174"/>
      <c r="F1797" s="174"/>
      <c r="G1797" s="175"/>
    </row>
    <row r="1798" spans="1:7" ht="18.75">
      <c r="A1798" s="174"/>
      <c r="B1798" s="174"/>
      <c r="C1798" s="174"/>
      <c r="D1798" s="174"/>
      <c r="E1798" s="174"/>
      <c r="F1798" s="174"/>
      <c r="G1798" s="175"/>
    </row>
    <row r="1799" spans="1:7" ht="18.75">
      <c r="A1799" s="174"/>
      <c r="B1799" s="174"/>
      <c r="C1799" s="174"/>
      <c r="D1799" s="174"/>
      <c r="E1799" s="174"/>
      <c r="F1799" s="174"/>
      <c r="G1799" s="175"/>
    </row>
    <row r="1800" spans="1:7" ht="18.75">
      <c r="A1800" s="174"/>
      <c r="B1800" s="174"/>
      <c r="C1800" s="174"/>
      <c r="D1800" s="174"/>
      <c r="E1800" s="174"/>
      <c r="F1800" s="174"/>
      <c r="G1800" s="175"/>
    </row>
    <row r="1801" spans="1:7" ht="18.75">
      <c r="A1801" s="174"/>
      <c r="B1801" s="174"/>
      <c r="C1801" s="174"/>
      <c r="D1801" s="174"/>
      <c r="E1801" s="174"/>
      <c r="F1801" s="174"/>
      <c r="G1801" s="175"/>
    </row>
    <row r="1802" spans="1:7" ht="18.75">
      <c r="A1802" s="174"/>
      <c r="B1802" s="174"/>
      <c r="C1802" s="174"/>
      <c r="D1802" s="174"/>
      <c r="E1802" s="174"/>
      <c r="F1802" s="174"/>
      <c r="G1802" s="175"/>
    </row>
    <row r="1803" spans="1:7" ht="18.75">
      <c r="A1803" s="174"/>
      <c r="B1803" s="174"/>
      <c r="C1803" s="174"/>
      <c r="D1803" s="174"/>
      <c r="E1803" s="174"/>
      <c r="F1803" s="174"/>
      <c r="G1803" s="175"/>
    </row>
    <row r="1804" spans="1:7" ht="18.75">
      <c r="A1804" s="174"/>
      <c r="B1804" s="174"/>
      <c r="C1804" s="174"/>
      <c r="D1804" s="174"/>
      <c r="E1804" s="174"/>
      <c r="F1804" s="174"/>
      <c r="G1804" s="175"/>
    </row>
    <row r="1805" spans="1:7" ht="18.75">
      <c r="A1805" s="174"/>
      <c r="B1805" s="174"/>
      <c r="C1805" s="174"/>
      <c r="D1805" s="174"/>
      <c r="E1805" s="174"/>
      <c r="F1805" s="174"/>
      <c r="G1805" s="175"/>
    </row>
    <row r="1806" spans="1:7" ht="18.75">
      <c r="A1806" s="174"/>
      <c r="B1806" s="174"/>
      <c r="C1806" s="174"/>
      <c r="D1806" s="174"/>
      <c r="E1806" s="174"/>
      <c r="F1806" s="174"/>
      <c r="G1806" s="175"/>
    </row>
    <row r="1807" spans="1:7" ht="18.75">
      <c r="A1807" s="174"/>
      <c r="B1807" s="174"/>
      <c r="C1807" s="174"/>
      <c r="D1807" s="174"/>
      <c r="E1807" s="174"/>
      <c r="F1807" s="174"/>
      <c r="G1807" s="175"/>
    </row>
    <row r="1808" spans="1:7" ht="18.75">
      <c r="A1808" s="174"/>
      <c r="B1808" s="174"/>
      <c r="C1808" s="174"/>
      <c r="D1808" s="174"/>
      <c r="E1808" s="174"/>
      <c r="F1808" s="174"/>
      <c r="G1808" s="175"/>
    </row>
    <row r="1809" spans="1:7" ht="18.75">
      <c r="A1809" s="174"/>
      <c r="B1809" s="174"/>
      <c r="C1809" s="174"/>
      <c r="D1809" s="174"/>
      <c r="E1809" s="174"/>
      <c r="F1809" s="174"/>
      <c r="G1809" s="175"/>
    </row>
    <row r="1810" spans="1:7" ht="18.75">
      <c r="A1810" s="174"/>
      <c r="B1810" s="174"/>
      <c r="C1810" s="174"/>
      <c r="D1810" s="174"/>
      <c r="E1810" s="174"/>
      <c r="F1810" s="174"/>
      <c r="G1810" s="175"/>
    </row>
    <row r="1811" spans="1:7" ht="18.75">
      <c r="A1811" s="174"/>
      <c r="B1811" s="174"/>
      <c r="C1811" s="174"/>
      <c r="D1811" s="174"/>
      <c r="E1811" s="174"/>
      <c r="F1811" s="174"/>
      <c r="G1811" s="175"/>
    </row>
    <row r="1812" spans="1:7" ht="18.75">
      <c r="A1812" s="174"/>
      <c r="B1812" s="174"/>
      <c r="C1812" s="174"/>
      <c r="D1812" s="174"/>
      <c r="E1812" s="174"/>
      <c r="F1812" s="174"/>
      <c r="G1812" s="175"/>
    </row>
    <row r="1813" spans="1:7" ht="18.75">
      <c r="A1813" s="174"/>
      <c r="B1813" s="174"/>
      <c r="C1813" s="174"/>
      <c r="D1813" s="174"/>
      <c r="E1813" s="174"/>
      <c r="F1813" s="174"/>
      <c r="G1813" s="175"/>
    </row>
    <row r="1814" spans="1:7" ht="18.75">
      <c r="A1814" s="174"/>
      <c r="B1814" s="174"/>
      <c r="C1814" s="174"/>
      <c r="D1814" s="174"/>
      <c r="E1814" s="174"/>
      <c r="F1814" s="174"/>
      <c r="G1814" s="175"/>
    </row>
    <row r="1815" spans="1:7" ht="18.75">
      <c r="A1815" s="174"/>
      <c r="B1815" s="174"/>
      <c r="C1815" s="174"/>
      <c r="D1815" s="174"/>
      <c r="E1815" s="174"/>
      <c r="F1815" s="174"/>
      <c r="G1815" s="175"/>
    </row>
    <row r="1816" spans="1:7" ht="18.75">
      <c r="A1816" s="174"/>
      <c r="B1816" s="174"/>
      <c r="C1816" s="174"/>
      <c r="D1816" s="174"/>
      <c r="E1816" s="174"/>
      <c r="F1816" s="174"/>
      <c r="G1816" s="175"/>
    </row>
    <row r="1817" spans="1:7" ht="18.75">
      <c r="A1817" s="174"/>
      <c r="B1817" s="174"/>
      <c r="C1817" s="174"/>
      <c r="D1817" s="174"/>
      <c r="E1817" s="174"/>
      <c r="F1817" s="174"/>
      <c r="G1817" s="175"/>
    </row>
    <row r="1818" spans="1:7" ht="18.75">
      <c r="A1818" s="174"/>
      <c r="B1818" s="174"/>
      <c r="C1818" s="174"/>
      <c r="D1818" s="174"/>
      <c r="E1818" s="174"/>
      <c r="F1818" s="174"/>
      <c r="G1818" s="175"/>
    </row>
    <row r="1819" spans="1:7" ht="18.75">
      <c r="A1819" s="174"/>
      <c r="B1819" s="174"/>
      <c r="C1819" s="174"/>
      <c r="D1819" s="174"/>
      <c r="E1819" s="174"/>
      <c r="F1819" s="174"/>
      <c r="G1819" s="175"/>
    </row>
    <row r="1820" spans="1:7" ht="18.75">
      <c r="A1820" s="174"/>
      <c r="B1820" s="174"/>
      <c r="C1820" s="174"/>
      <c r="D1820" s="174"/>
      <c r="E1820" s="174"/>
      <c r="F1820" s="174"/>
      <c r="G1820" s="175"/>
    </row>
    <row r="1821" spans="1:7" ht="18.75">
      <c r="A1821" s="174"/>
      <c r="B1821" s="174"/>
      <c r="C1821" s="174"/>
      <c r="D1821" s="174"/>
      <c r="E1821" s="174"/>
      <c r="F1821" s="174"/>
      <c r="G1821" s="175"/>
    </row>
    <row r="1822" spans="1:7" ht="18.75">
      <c r="A1822" s="174"/>
      <c r="B1822" s="174"/>
      <c r="C1822" s="174"/>
      <c r="D1822" s="174"/>
      <c r="E1822" s="174"/>
      <c r="F1822" s="174"/>
      <c r="G1822" s="175"/>
    </row>
    <row r="1823" spans="1:7" ht="18.75">
      <c r="A1823" s="174"/>
      <c r="B1823" s="174"/>
      <c r="C1823" s="174"/>
      <c r="D1823" s="174"/>
      <c r="E1823" s="174"/>
      <c r="F1823" s="174"/>
      <c r="G1823" s="175"/>
    </row>
    <row r="1824" spans="1:7" ht="18.75">
      <c r="A1824" s="174"/>
      <c r="B1824" s="174"/>
      <c r="C1824" s="174"/>
      <c r="D1824" s="174"/>
      <c r="E1824" s="174"/>
      <c r="F1824" s="174"/>
      <c r="G1824" s="175"/>
    </row>
    <row r="1825" spans="1:7" ht="18.75">
      <c r="A1825" s="174"/>
      <c r="B1825" s="174"/>
      <c r="C1825" s="174"/>
      <c r="D1825" s="174"/>
      <c r="E1825" s="174"/>
      <c r="F1825" s="174"/>
      <c r="G1825" s="175"/>
    </row>
    <row r="1826" spans="1:7" ht="18.75">
      <c r="A1826" s="174"/>
      <c r="B1826" s="174"/>
      <c r="C1826" s="174"/>
      <c r="D1826" s="174"/>
      <c r="E1826" s="174"/>
      <c r="F1826" s="174"/>
      <c r="G1826" s="175"/>
    </row>
    <row r="1827" spans="1:7" ht="18.75">
      <c r="A1827" s="174"/>
      <c r="B1827" s="174"/>
      <c r="C1827" s="174"/>
      <c r="D1827" s="174"/>
      <c r="E1827" s="174"/>
      <c r="F1827" s="174"/>
      <c r="G1827" s="175"/>
    </row>
    <row r="1828" spans="1:7" ht="18.75">
      <c r="A1828" s="174"/>
      <c r="B1828" s="174"/>
      <c r="C1828" s="174"/>
      <c r="D1828" s="174"/>
      <c r="E1828" s="174"/>
      <c r="F1828" s="174"/>
      <c r="G1828" s="175"/>
    </row>
    <row r="1829" spans="1:7" ht="18.75">
      <c r="A1829" s="174"/>
      <c r="B1829" s="174"/>
      <c r="C1829" s="174"/>
      <c r="D1829" s="174"/>
      <c r="E1829" s="174"/>
      <c r="F1829" s="174"/>
      <c r="G1829" s="175"/>
    </row>
    <row r="1830" spans="1:7" ht="18.75">
      <c r="A1830" s="174"/>
      <c r="B1830" s="174"/>
      <c r="C1830" s="174"/>
      <c r="D1830" s="174"/>
      <c r="E1830" s="174"/>
      <c r="F1830" s="174"/>
      <c r="G1830" s="175"/>
    </row>
    <row r="1831" spans="1:7" ht="18.75">
      <c r="A1831" s="174"/>
      <c r="B1831" s="174"/>
      <c r="C1831" s="174"/>
      <c r="D1831" s="174"/>
      <c r="E1831" s="174"/>
      <c r="F1831" s="174"/>
      <c r="G1831" s="175"/>
    </row>
    <row r="1832" spans="1:7" ht="18.75">
      <c r="A1832" s="174"/>
      <c r="B1832" s="174"/>
      <c r="C1832" s="174"/>
      <c r="D1832" s="174"/>
      <c r="E1832" s="174"/>
      <c r="F1832" s="174"/>
      <c r="G1832" s="175"/>
    </row>
    <row r="1833" spans="1:7" ht="18.75">
      <c r="A1833" s="174"/>
      <c r="B1833" s="174"/>
      <c r="C1833" s="174"/>
      <c r="D1833" s="174"/>
      <c r="E1833" s="174"/>
      <c r="F1833" s="174"/>
      <c r="G1833" s="175"/>
    </row>
    <row r="1834" spans="1:7" ht="18.75">
      <c r="A1834" s="174"/>
      <c r="B1834" s="174"/>
      <c r="C1834" s="174"/>
      <c r="D1834" s="174"/>
      <c r="E1834" s="174"/>
      <c r="F1834" s="174"/>
      <c r="G1834" s="175"/>
    </row>
    <row r="1835" spans="1:7" ht="18.75">
      <c r="A1835" s="174"/>
      <c r="B1835" s="174"/>
      <c r="C1835" s="174"/>
      <c r="D1835" s="174"/>
      <c r="E1835" s="174"/>
      <c r="F1835" s="174"/>
      <c r="G1835" s="175"/>
    </row>
    <row r="1836" spans="1:7" ht="18.75">
      <c r="A1836" s="174"/>
      <c r="B1836" s="174"/>
      <c r="C1836" s="174"/>
      <c r="D1836" s="174"/>
      <c r="E1836" s="174"/>
      <c r="F1836" s="174"/>
      <c r="G1836" s="175"/>
    </row>
    <row r="1837" spans="1:7" ht="18.75">
      <c r="A1837" s="174"/>
      <c r="B1837" s="174"/>
      <c r="C1837" s="174"/>
      <c r="D1837" s="174"/>
      <c r="E1837" s="174"/>
      <c r="F1837" s="174"/>
      <c r="G1837" s="175"/>
    </row>
    <row r="1838" spans="1:7" ht="18.75">
      <c r="A1838" s="174"/>
      <c r="B1838" s="174"/>
      <c r="C1838" s="174"/>
      <c r="D1838" s="174"/>
      <c r="E1838" s="174"/>
      <c r="F1838" s="174"/>
      <c r="G1838" s="175"/>
    </row>
    <row r="1839" spans="1:7" ht="18.75">
      <c r="A1839" s="174"/>
      <c r="B1839" s="174"/>
      <c r="C1839" s="174"/>
      <c r="D1839" s="174"/>
      <c r="E1839" s="174"/>
      <c r="F1839" s="174"/>
      <c r="G1839" s="175"/>
    </row>
    <row r="1840" spans="1:7" ht="18.75">
      <c r="A1840" s="174"/>
      <c r="B1840" s="174"/>
      <c r="C1840" s="174"/>
      <c r="D1840" s="174"/>
      <c r="E1840" s="174"/>
      <c r="F1840" s="174"/>
      <c r="G1840" s="175"/>
    </row>
    <row r="1841" spans="1:7" ht="18.75">
      <c r="A1841" s="174"/>
      <c r="B1841" s="174"/>
      <c r="C1841" s="174"/>
      <c r="D1841" s="174"/>
      <c r="E1841" s="174"/>
      <c r="F1841" s="174"/>
      <c r="G1841" s="175"/>
    </row>
    <row r="1842" spans="1:7" ht="18.75">
      <c r="A1842" s="174"/>
      <c r="B1842" s="174"/>
      <c r="C1842" s="174"/>
      <c r="D1842" s="174"/>
      <c r="E1842" s="174"/>
      <c r="F1842" s="174"/>
      <c r="G1842" s="175"/>
    </row>
    <row r="1843" spans="1:7" ht="18.75">
      <c r="A1843" s="174"/>
      <c r="B1843" s="174"/>
      <c r="C1843" s="174"/>
      <c r="D1843" s="174"/>
      <c r="E1843" s="174"/>
      <c r="F1843" s="174"/>
      <c r="G1843" s="175"/>
    </row>
    <row r="1844" spans="1:7" ht="18.75">
      <c r="A1844" s="174"/>
      <c r="B1844" s="174"/>
      <c r="C1844" s="174"/>
      <c r="D1844" s="174"/>
      <c r="E1844" s="174"/>
      <c r="F1844" s="174"/>
      <c r="G1844" s="175"/>
    </row>
    <row r="1845" spans="1:7" ht="18.75">
      <c r="A1845" s="174"/>
      <c r="B1845" s="174"/>
      <c r="C1845" s="174"/>
      <c r="D1845" s="174"/>
      <c r="E1845" s="174"/>
      <c r="F1845" s="174"/>
      <c r="G1845" s="175"/>
    </row>
    <row r="1846" spans="1:7" ht="18.75">
      <c r="A1846" s="174"/>
      <c r="B1846" s="174"/>
      <c r="C1846" s="174"/>
      <c r="D1846" s="174"/>
      <c r="E1846" s="174"/>
      <c r="F1846" s="174"/>
      <c r="G1846" s="175"/>
    </row>
    <row r="1847" spans="1:7" ht="18.75">
      <c r="A1847" s="174"/>
      <c r="B1847" s="174"/>
      <c r="C1847" s="174"/>
      <c r="D1847" s="174"/>
      <c r="E1847" s="174"/>
      <c r="F1847" s="174"/>
      <c r="G1847" s="175"/>
    </row>
    <row r="1848" spans="1:7" ht="18.75">
      <c r="A1848" s="174"/>
      <c r="B1848" s="174"/>
      <c r="C1848" s="174"/>
      <c r="D1848" s="174"/>
      <c r="E1848" s="174"/>
      <c r="F1848" s="174"/>
      <c r="G1848" s="175"/>
    </row>
    <row r="1849" spans="1:7" ht="18.75">
      <c r="A1849" s="174"/>
      <c r="B1849" s="174"/>
      <c r="C1849" s="174"/>
      <c r="D1849" s="174"/>
      <c r="E1849" s="174"/>
      <c r="F1849" s="174"/>
      <c r="G1849" s="175"/>
    </row>
    <row r="1850" spans="1:7" ht="18.75">
      <c r="A1850" s="174"/>
      <c r="B1850" s="174"/>
      <c r="C1850" s="174"/>
      <c r="D1850" s="174"/>
      <c r="E1850" s="174"/>
      <c r="F1850" s="174"/>
      <c r="G1850" s="175"/>
    </row>
    <row r="1851" spans="1:7" ht="18.75">
      <c r="A1851" s="174"/>
      <c r="B1851" s="174"/>
      <c r="C1851" s="174"/>
      <c r="D1851" s="174"/>
      <c r="E1851" s="174"/>
      <c r="F1851" s="174"/>
      <c r="G1851" s="175"/>
    </row>
    <row r="1852" spans="1:7" ht="18.75">
      <c r="A1852" s="174"/>
      <c r="B1852" s="174"/>
      <c r="C1852" s="174"/>
      <c r="D1852" s="174"/>
      <c r="E1852" s="174"/>
      <c r="F1852" s="174"/>
      <c r="G1852" s="175"/>
    </row>
    <row r="1853" spans="1:7" ht="18.75">
      <c r="A1853" s="174"/>
      <c r="B1853" s="174"/>
      <c r="C1853" s="174"/>
      <c r="D1853" s="174"/>
      <c r="E1853" s="174"/>
      <c r="F1853" s="174"/>
      <c r="G1853" s="175"/>
    </row>
    <row r="1854" spans="1:7" ht="18.75">
      <c r="A1854" s="174"/>
      <c r="B1854" s="174"/>
      <c r="C1854" s="174"/>
      <c r="D1854" s="174"/>
      <c r="E1854" s="174"/>
      <c r="F1854" s="174"/>
      <c r="G1854" s="175"/>
    </row>
    <row r="1855" spans="1:7" ht="18.75">
      <c r="A1855" s="174"/>
      <c r="B1855" s="174"/>
      <c r="C1855" s="174"/>
      <c r="D1855" s="174"/>
      <c r="E1855" s="174"/>
      <c r="F1855" s="174"/>
      <c r="G1855" s="175"/>
    </row>
    <row r="1856" spans="1:7" ht="18.75">
      <c r="A1856" s="174"/>
      <c r="B1856" s="174"/>
      <c r="C1856" s="174"/>
      <c r="D1856" s="174"/>
      <c r="E1856" s="174"/>
      <c r="F1856" s="174"/>
      <c r="G1856" s="175"/>
    </row>
    <row r="1857" spans="1:7" ht="18.75">
      <c r="A1857" s="174"/>
      <c r="B1857" s="174"/>
      <c r="C1857" s="174"/>
      <c r="D1857" s="174"/>
      <c r="E1857" s="174"/>
      <c r="F1857" s="174"/>
      <c r="G1857" s="175"/>
    </row>
    <row r="1858" spans="1:7" ht="18.75">
      <c r="A1858" s="174"/>
      <c r="B1858" s="174"/>
      <c r="C1858" s="174"/>
      <c r="D1858" s="174"/>
      <c r="E1858" s="174"/>
      <c r="F1858" s="174"/>
      <c r="G1858" s="175"/>
    </row>
    <row r="1859" spans="1:7" ht="18.75">
      <c r="A1859" s="174"/>
      <c r="B1859" s="174"/>
      <c r="C1859" s="174"/>
      <c r="D1859" s="174"/>
      <c r="E1859" s="174"/>
      <c r="F1859" s="174"/>
      <c r="G1859" s="175"/>
    </row>
    <row r="1860" spans="1:7" ht="18.75">
      <c r="A1860" s="174"/>
      <c r="B1860" s="174"/>
      <c r="C1860" s="174"/>
      <c r="D1860" s="174"/>
      <c r="E1860" s="174"/>
      <c r="F1860" s="174"/>
      <c r="G1860" s="175"/>
    </row>
    <row r="1861" spans="1:7" ht="18.75">
      <c r="A1861" s="174"/>
      <c r="B1861" s="174"/>
      <c r="C1861" s="174"/>
      <c r="D1861" s="174"/>
      <c r="E1861" s="174"/>
      <c r="F1861" s="174"/>
      <c r="G1861" s="175"/>
    </row>
    <row r="1862" spans="1:7" ht="18.75">
      <c r="A1862" s="174"/>
      <c r="B1862" s="174"/>
      <c r="C1862" s="174"/>
      <c r="D1862" s="174"/>
      <c r="E1862" s="174"/>
      <c r="F1862" s="174"/>
      <c r="G1862" s="175"/>
    </row>
    <row r="1863" spans="1:7" ht="18.75">
      <c r="A1863" s="174"/>
      <c r="B1863" s="174"/>
      <c r="C1863" s="174"/>
      <c r="D1863" s="174"/>
      <c r="E1863" s="174"/>
      <c r="F1863" s="174"/>
      <c r="G1863" s="175"/>
    </row>
    <row r="1864" spans="1:7" ht="18.75">
      <c r="A1864" s="174"/>
      <c r="B1864" s="174"/>
      <c r="C1864" s="174"/>
      <c r="D1864" s="174"/>
      <c r="E1864" s="174"/>
      <c r="F1864" s="174"/>
      <c r="G1864" s="175"/>
    </row>
    <row r="1865" spans="1:7" ht="18.75">
      <c r="A1865" s="174"/>
      <c r="B1865" s="174"/>
      <c r="C1865" s="174"/>
      <c r="D1865" s="174"/>
      <c r="E1865" s="174"/>
      <c r="F1865" s="174"/>
      <c r="G1865" s="175"/>
    </row>
    <row r="1866" spans="1:7" ht="18.75">
      <c r="A1866" s="174"/>
      <c r="B1866" s="174"/>
      <c r="C1866" s="174"/>
      <c r="D1866" s="174"/>
      <c r="E1866" s="174"/>
      <c r="F1866" s="174"/>
      <c r="G1866" s="175"/>
    </row>
    <row r="1867" spans="1:7" ht="18.75">
      <c r="A1867" s="174"/>
      <c r="B1867" s="174"/>
      <c r="C1867" s="174"/>
      <c r="D1867" s="174"/>
      <c r="E1867" s="174"/>
      <c r="F1867" s="174"/>
      <c r="G1867" s="175"/>
    </row>
    <row r="1868" spans="1:7" ht="18.75">
      <c r="A1868" s="174"/>
      <c r="B1868" s="174"/>
      <c r="C1868" s="174"/>
      <c r="D1868" s="174"/>
      <c r="E1868" s="174"/>
      <c r="F1868" s="174"/>
      <c r="G1868" s="175"/>
    </row>
    <row r="1869" spans="1:7" ht="18.75">
      <c r="A1869" s="174"/>
      <c r="B1869" s="174"/>
      <c r="C1869" s="174"/>
      <c r="D1869" s="174"/>
      <c r="E1869" s="174"/>
      <c r="F1869" s="174"/>
      <c r="G1869" s="175"/>
    </row>
    <row r="1870" spans="1:7" ht="18.75">
      <c r="A1870" s="174"/>
      <c r="B1870" s="174"/>
      <c r="C1870" s="174"/>
      <c r="D1870" s="174"/>
      <c r="E1870" s="174"/>
      <c r="F1870" s="174"/>
      <c r="G1870" s="175"/>
    </row>
    <row r="1871" spans="1:7" ht="18.75">
      <c r="A1871" s="174"/>
      <c r="B1871" s="174"/>
      <c r="C1871" s="174"/>
      <c r="D1871" s="174"/>
      <c r="E1871" s="174"/>
      <c r="F1871" s="174"/>
      <c r="G1871" s="175"/>
    </row>
    <row r="1872" spans="1:7" ht="18.75">
      <c r="A1872" s="174"/>
      <c r="B1872" s="174"/>
      <c r="C1872" s="174"/>
      <c r="D1872" s="174"/>
      <c r="E1872" s="174"/>
      <c r="F1872" s="174"/>
      <c r="G1872" s="175"/>
    </row>
    <row r="1873" spans="1:7" ht="18.75">
      <c r="A1873" s="174"/>
      <c r="B1873" s="174"/>
      <c r="C1873" s="174"/>
      <c r="D1873" s="174"/>
      <c r="E1873" s="174"/>
      <c r="F1873" s="174"/>
      <c r="G1873" s="175"/>
    </row>
    <row r="1874" spans="1:7" ht="18.75">
      <c r="A1874" s="174"/>
      <c r="B1874" s="174"/>
      <c r="C1874" s="174"/>
      <c r="D1874" s="174"/>
      <c r="E1874" s="174"/>
      <c r="F1874" s="174"/>
      <c r="G1874" s="175"/>
    </row>
    <row r="1875" spans="1:7" ht="18.75">
      <c r="A1875" s="174"/>
      <c r="B1875" s="174"/>
      <c r="C1875" s="174"/>
      <c r="D1875" s="174"/>
      <c r="E1875" s="174"/>
      <c r="F1875" s="174"/>
      <c r="G1875" s="175"/>
    </row>
    <row r="1876" spans="1:7" ht="18.75">
      <c r="A1876" s="174"/>
      <c r="B1876" s="174"/>
      <c r="C1876" s="174"/>
      <c r="D1876" s="174"/>
      <c r="E1876" s="174"/>
      <c r="F1876" s="174"/>
      <c r="G1876" s="175"/>
    </row>
    <row r="1877" spans="1:7" ht="18.75">
      <c r="A1877" s="174"/>
      <c r="B1877" s="174"/>
      <c r="C1877" s="174"/>
      <c r="D1877" s="174"/>
      <c r="E1877" s="174"/>
      <c r="F1877" s="174"/>
      <c r="G1877" s="175"/>
    </row>
  </sheetData>
  <sheetProtection/>
  <mergeCells count="130">
    <mergeCell ref="E1386:G1386"/>
    <mergeCell ref="A1382:C1382"/>
    <mergeCell ref="A319:G319"/>
    <mergeCell ref="A343:G343"/>
    <mergeCell ref="A348:G348"/>
    <mergeCell ref="A353:G353"/>
    <mergeCell ref="A367:G367"/>
    <mergeCell ref="A371:G371"/>
    <mergeCell ref="A325:G325"/>
    <mergeCell ref="A419:B419"/>
    <mergeCell ref="A420:G420"/>
    <mergeCell ref="A425:B425"/>
    <mergeCell ref="A426:B426"/>
    <mergeCell ref="A1380:C1380"/>
    <mergeCell ref="A1381:C1381"/>
    <mergeCell ref="A450:C450"/>
    <mergeCell ref="A465:C465"/>
    <mergeCell ref="A427:G427"/>
    <mergeCell ref="A243:G243"/>
    <mergeCell ref="A258:G258"/>
    <mergeCell ref="A265:G265"/>
    <mergeCell ref="A274:G274"/>
    <mergeCell ref="A283:G283"/>
    <mergeCell ref="A331:G331"/>
    <mergeCell ref="A336:G336"/>
    <mergeCell ref="A674:G674"/>
    <mergeCell ref="A1307:G1307"/>
    <mergeCell ref="A293:G293"/>
    <mergeCell ref="A298:G298"/>
    <mergeCell ref="A304:G304"/>
    <mergeCell ref="A312:G312"/>
    <mergeCell ref="A648:C648"/>
    <mergeCell ref="A649:G649"/>
    <mergeCell ref="A437:B437"/>
    <mergeCell ref="A451:G451"/>
    <mergeCell ref="A400:G400"/>
    <mergeCell ref="A407:G407"/>
    <mergeCell ref="A454:C454"/>
    <mergeCell ref="A471:C471"/>
    <mergeCell ref="A497:G497"/>
    <mergeCell ref="A673:C673"/>
    <mergeCell ref="A455:G455"/>
    <mergeCell ref="A466:G466"/>
    <mergeCell ref="A446:C446"/>
    <mergeCell ref="A447:G447"/>
    <mergeCell ref="A489:C489"/>
    <mergeCell ref="A490:C490"/>
    <mergeCell ref="A493:C493"/>
    <mergeCell ref="B492:C492"/>
    <mergeCell ref="A1327:G1327"/>
    <mergeCell ref="A117:G117"/>
    <mergeCell ref="A121:G121"/>
    <mergeCell ref="A377:G377"/>
    <mergeCell ref="A383:G383"/>
    <mergeCell ref="A392:G392"/>
    <mergeCell ref="A653:G653"/>
    <mergeCell ref="A655:C655"/>
    <mergeCell ref="A656:G656"/>
    <mergeCell ref="B667:C667"/>
    <mergeCell ref="A668:G668"/>
    <mergeCell ref="A494:G494"/>
    <mergeCell ref="A496:C496"/>
    <mergeCell ref="A500:G500"/>
    <mergeCell ref="A503:C503"/>
    <mergeCell ref="A499:C499"/>
    <mergeCell ref="A108:G108"/>
    <mergeCell ref="A184:G184"/>
    <mergeCell ref="A193:G193"/>
    <mergeCell ref="A201:G201"/>
    <mergeCell ref="A248:G248"/>
    <mergeCell ref="A651:C651"/>
    <mergeCell ref="A504:G504"/>
    <mergeCell ref="A474:C474"/>
    <mergeCell ref="A475:C475"/>
    <mergeCell ref="A476:G476"/>
    <mergeCell ref="A58:G58"/>
    <mergeCell ref="A93:G93"/>
    <mergeCell ref="A60:C60"/>
    <mergeCell ref="A73:C73"/>
    <mergeCell ref="A74:G74"/>
    <mergeCell ref="A92:G92"/>
    <mergeCell ref="A734:C734"/>
    <mergeCell ref="B735:C735"/>
    <mergeCell ref="A753:G753"/>
    <mergeCell ref="A1167:G1167"/>
    <mergeCell ref="A213:G213"/>
    <mergeCell ref="A253:G253"/>
    <mergeCell ref="A670:C670"/>
    <mergeCell ref="A671:C671"/>
    <mergeCell ref="A672:C672"/>
    <mergeCell ref="A730:C730"/>
    <mergeCell ref="A1170:G1170"/>
    <mergeCell ref="A1274:C1274"/>
    <mergeCell ref="A1277:C1277"/>
    <mergeCell ref="A1278:C1278"/>
    <mergeCell ref="F6:F7"/>
    <mergeCell ref="E6:E7"/>
    <mergeCell ref="B6:B7"/>
    <mergeCell ref="A6:A7"/>
    <mergeCell ref="A10:G10"/>
    <mergeCell ref="A731:G731"/>
    <mergeCell ref="C6:C7"/>
    <mergeCell ref="A9:G9"/>
    <mergeCell ref="D6:D7"/>
    <mergeCell ref="G6:G7"/>
    <mergeCell ref="E1:G1"/>
    <mergeCell ref="E2:G2"/>
    <mergeCell ref="E3:G3"/>
    <mergeCell ref="E4:G4"/>
    <mergeCell ref="A5:H5"/>
    <mergeCell ref="A1364:G1364"/>
    <mergeCell ref="A1366:C1366"/>
    <mergeCell ref="A1367:G1367"/>
    <mergeCell ref="A11:H11"/>
    <mergeCell ref="A83:C83"/>
    <mergeCell ref="A52:C52"/>
    <mergeCell ref="A53:G53"/>
    <mergeCell ref="A1279:G1279"/>
    <mergeCell ref="A1324:G1324"/>
    <mergeCell ref="A1169:C1169"/>
    <mergeCell ref="A1377:G1377"/>
    <mergeCell ref="A1369:C1369"/>
    <mergeCell ref="A56:C56"/>
    <mergeCell ref="A61:G61"/>
    <mergeCell ref="A57:C57"/>
    <mergeCell ref="A1370:G1370"/>
    <mergeCell ref="A1374:G1374"/>
    <mergeCell ref="A1349:G1349"/>
    <mergeCell ref="B1358:C1358"/>
    <mergeCell ref="A1362:G1362"/>
  </mergeCells>
  <printOptions horizontalCentered="1"/>
  <pageMargins left="0.4330708661417323" right="0.1968503937007874" top="0.2755905511811024" bottom="0.1968503937007874" header="0" footer="0"/>
  <pageSetup horizontalDpi="600" verticalDpi="600" orientation="landscape" paperSize="9" scale="80" r:id="rId1"/>
  <rowBreaks count="49" manualBreakCount="49">
    <brk id="31" max="255" man="1"/>
    <brk id="60" max="255" man="1"/>
    <brk id="119" max="255" man="1"/>
    <brk id="146" max="9" man="1"/>
    <brk id="178" max="255" man="1"/>
    <brk id="213" max="9" man="1"/>
    <brk id="247" max="255" man="1"/>
    <brk id="277" max="9" man="1"/>
    <brk id="312" max="9" man="1"/>
    <brk id="342" max="255" man="1"/>
    <brk id="370" max="9" man="1"/>
    <brk id="403" max="255" man="1"/>
    <brk id="421" max="255" man="1"/>
    <brk id="444" max="9" man="1"/>
    <brk id="509" max="9" man="1"/>
    <brk id="540" max="9" man="1"/>
    <brk id="571" max="9" man="1"/>
    <brk id="644" max="255" man="1"/>
    <brk id="678" max="9" man="1"/>
    <brk id="705" max="255" man="1"/>
    <brk id="732" max="9" man="1"/>
    <brk id="755" max="255" man="1"/>
    <brk id="792" max="255" man="1"/>
    <brk id="810" max="255" man="1"/>
    <brk id="827" max="9" man="1"/>
    <brk id="847" max="9" man="1"/>
    <brk id="865" max="9" man="1"/>
    <brk id="884" max="9" man="1"/>
    <brk id="903" max="9" man="1"/>
    <brk id="920" max="255" man="1"/>
    <brk id="938" max="9" man="1"/>
    <brk id="956" max="9" man="1"/>
    <brk id="976" max="255" man="1"/>
    <brk id="994" max="9" man="1"/>
    <brk id="1014" max="9" man="1"/>
    <brk id="1045" max="255" man="1"/>
    <brk id="1063" max="9" man="1"/>
    <brk id="1082" max="9" man="1"/>
    <brk id="1100" max="9" man="1"/>
    <brk id="1118" max="9" man="1"/>
    <brk id="1137" max="255" man="1"/>
    <brk id="1155" max="9" man="1"/>
    <brk id="1191" max="255" man="1"/>
    <brk id="1219" max="9" man="1"/>
    <brk id="1285" max="9" man="1"/>
    <brk id="1342" max="255" man="1"/>
    <brk id="1369" max="9" man="1"/>
    <brk id="1648" max="255" man="1"/>
    <brk id="1742" max="255" man="1"/>
  </rowBreaks>
  <colBreaks count="1" manualBreakCount="1">
    <brk id="9" max="16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01"/>
  <sheetViews>
    <sheetView zoomScalePageLayoutView="0" workbookViewId="0" topLeftCell="A60">
      <selection activeCell="E78" sqref="E78"/>
    </sheetView>
  </sheetViews>
  <sheetFormatPr defaultColWidth="9.140625" defaultRowHeight="12.75"/>
  <cols>
    <col min="1" max="1" width="0.85546875" style="0" customWidth="1"/>
    <col min="2" max="2" width="24.00390625" style="0" customWidth="1"/>
    <col min="3" max="3" width="33.140625" style="0" customWidth="1"/>
    <col min="4" max="4" width="18.00390625" style="0" customWidth="1"/>
    <col min="5" max="5" width="26.7109375" style="0" customWidth="1"/>
    <col min="9" max="9" width="14.57421875" style="0" customWidth="1"/>
    <col min="10" max="10" width="16.00390625" style="0" customWidth="1"/>
  </cols>
  <sheetData>
    <row r="1" spans="2:5" ht="18.75">
      <c r="B1" s="7" t="s">
        <v>1515</v>
      </c>
      <c r="C1" s="3">
        <v>1735098</v>
      </c>
      <c r="D1" s="1" t="s">
        <v>1518</v>
      </c>
      <c r="E1" s="1" t="s">
        <v>1519</v>
      </c>
    </row>
    <row r="2" ht="18.75">
      <c r="C2" s="3">
        <v>127187.5</v>
      </c>
    </row>
    <row r="3" ht="18.75">
      <c r="C3" s="3">
        <v>60526.4</v>
      </c>
    </row>
    <row r="4" ht="18.75">
      <c r="C4" s="3">
        <v>151267.6</v>
      </c>
    </row>
    <row r="5" ht="18.75">
      <c r="C5" s="3">
        <v>254448.7</v>
      </c>
    </row>
    <row r="6" ht="18.75">
      <c r="C6" s="3">
        <v>109502.8</v>
      </c>
    </row>
    <row r="7" ht="18.75">
      <c r="C7" s="3">
        <v>111130.8</v>
      </c>
    </row>
    <row r="8" ht="18.75">
      <c r="C8" s="3">
        <v>1583817</v>
      </c>
    </row>
    <row r="9" ht="18.75">
      <c r="C9" s="3">
        <v>4198</v>
      </c>
    </row>
    <row r="10" ht="18.75">
      <c r="C10" s="3">
        <v>61548.3</v>
      </c>
    </row>
    <row r="11" ht="18.75">
      <c r="C11" s="3">
        <v>62495.4</v>
      </c>
    </row>
    <row r="12" ht="18.75">
      <c r="C12" s="3">
        <v>1116.5</v>
      </c>
    </row>
    <row r="13" ht="18.75">
      <c r="C13" s="3">
        <v>96353.4</v>
      </c>
    </row>
    <row r="14" ht="18.75">
      <c r="C14" s="3">
        <v>31711.9</v>
      </c>
    </row>
    <row r="15" ht="18.75">
      <c r="C15" s="3">
        <v>33829.4</v>
      </c>
    </row>
    <row r="16" ht="18.75">
      <c r="C16" s="3">
        <v>18839.7</v>
      </c>
    </row>
    <row r="17" ht="18.75">
      <c r="C17" s="3">
        <v>40818.8</v>
      </c>
    </row>
    <row r="18" ht="18.75">
      <c r="C18" s="3">
        <v>65769</v>
      </c>
    </row>
    <row r="19" ht="18.75">
      <c r="C19" s="3">
        <v>232349</v>
      </c>
    </row>
    <row r="20" ht="18.75">
      <c r="C20" s="3">
        <v>132034.1</v>
      </c>
    </row>
    <row r="21" ht="18.75">
      <c r="C21" s="3">
        <v>713504</v>
      </c>
    </row>
    <row r="22" ht="18.75">
      <c r="C22" s="3">
        <v>16764</v>
      </c>
    </row>
    <row r="23" ht="18.75">
      <c r="C23" s="3">
        <v>2719.2</v>
      </c>
    </row>
    <row r="24" ht="18.75">
      <c r="C24" s="3">
        <v>48149</v>
      </c>
    </row>
    <row r="25" ht="18.75">
      <c r="C25" s="3">
        <v>342689.6</v>
      </c>
    </row>
    <row r="26" ht="18.75">
      <c r="C26" s="3">
        <v>134248.4</v>
      </c>
    </row>
    <row r="27" ht="18.75">
      <c r="C27" s="3">
        <v>240323.6</v>
      </c>
    </row>
    <row r="28" ht="18.75">
      <c r="C28" s="3">
        <v>543590.3</v>
      </c>
    </row>
    <row r="29" ht="18.75">
      <c r="C29" s="3">
        <v>4664</v>
      </c>
    </row>
    <row r="30" ht="18.75">
      <c r="C30" s="3">
        <v>158582</v>
      </c>
    </row>
    <row r="31" ht="18.75">
      <c r="C31" s="3">
        <v>1328805</v>
      </c>
    </row>
    <row r="32" ht="18.75">
      <c r="C32" s="3">
        <v>293432</v>
      </c>
    </row>
    <row r="33" ht="18.75">
      <c r="C33" s="3">
        <v>1443.2</v>
      </c>
    </row>
    <row r="34" ht="18.75">
      <c r="C34" s="3">
        <v>40000</v>
      </c>
    </row>
    <row r="35" ht="18.75">
      <c r="C35" s="3">
        <v>3446.3</v>
      </c>
    </row>
    <row r="36" ht="18.75">
      <c r="C36" s="3">
        <v>1189.1</v>
      </c>
    </row>
    <row r="37" ht="18.75">
      <c r="C37" s="3">
        <v>1150.6</v>
      </c>
    </row>
    <row r="38" ht="18.75">
      <c r="C38" s="3">
        <v>243019</v>
      </c>
    </row>
    <row r="39" ht="18.75">
      <c r="C39" s="3">
        <v>21785.5</v>
      </c>
    </row>
    <row r="40" ht="18.75">
      <c r="C40" s="3">
        <v>3987.5</v>
      </c>
    </row>
    <row r="41" spans="3:5" ht="18.75">
      <c r="C41" s="16">
        <f>SUM(C1:C40)</f>
        <v>9057534.6</v>
      </c>
      <c r="D41" s="6">
        <v>1029501</v>
      </c>
      <c r="E41" s="14">
        <v>16246.8</v>
      </c>
    </row>
    <row r="42" spans="3:5" ht="18.75">
      <c r="C42" s="35">
        <f>SUM(C41)</f>
        <v>9057534.6</v>
      </c>
      <c r="D42" s="6"/>
      <c r="E42" s="14"/>
    </row>
    <row r="43" spans="3:5" ht="18.75">
      <c r="C43" s="3">
        <v>490959</v>
      </c>
      <c r="D43" s="13"/>
      <c r="E43" s="13"/>
    </row>
    <row r="44" spans="3:5" ht="18.75">
      <c r="C44" s="3">
        <v>58317</v>
      </c>
      <c r="D44" s="13"/>
      <c r="E44" s="13"/>
    </row>
    <row r="45" spans="2:5" ht="18.75">
      <c r="B45" s="10" t="s">
        <v>1516</v>
      </c>
      <c r="C45" s="40">
        <f>SUM(C43:C44)</f>
        <v>549276</v>
      </c>
      <c r="D45" s="41"/>
      <c r="E45" s="42">
        <v>693.7</v>
      </c>
    </row>
    <row r="46" spans="2:5" ht="18.75">
      <c r="B46" s="11" t="s">
        <v>1517</v>
      </c>
      <c r="C46" s="8">
        <v>273458</v>
      </c>
      <c r="D46" s="6">
        <v>22678</v>
      </c>
      <c r="E46" s="6">
        <v>1112.3</v>
      </c>
    </row>
    <row r="47" spans="2:5" ht="18.75">
      <c r="B47" s="11" t="s">
        <v>1520</v>
      </c>
      <c r="C47" s="9">
        <v>1833906.89</v>
      </c>
      <c r="D47" s="6">
        <v>829571.53</v>
      </c>
      <c r="E47" s="6">
        <v>2012.1</v>
      </c>
    </row>
    <row r="48" spans="2:5" ht="18.75">
      <c r="B48" s="11" t="s">
        <v>1521</v>
      </c>
      <c r="C48" s="9">
        <v>5453818</v>
      </c>
      <c r="D48" s="6">
        <v>1404305.84</v>
      </c>
      <c r="E48" s="6">
        <v>8086.2</v>
      </c>
    </row>
    <row r="49" spans="2:11" ht="18.75">
      <c r="B49" s="11" t="s">
        <v>1522</v>
      </c>
      <c r="C49" s="9">
        <v>37618992.660000004</v>
      </c>
      <c r="D49" s="6">
        <v>5207229.75</v>
      </c>
      <c r="E49" s="6">
        <v>91787.79999999999</v>
      </c>
      <c r="H49" s="21" t="s">
        <v>1522</v>
      </c>
      <c r="I49" s="13">
        <v>37618992.660000004</v>
      </c>
      <c r="J49" s="13">
        <v>5207229.75</v>
      </c>
      <c r="K49" s="13">
        <v>91787.79999999999</v>
      </c>
    </row>
    <row r="50" spans="2:11" ht="18.75">
      <c r="B50" s="11"/>
      <c r="C50" s="33">
        <f>SUM(C46:C49)</f>
        <v>45180175.550000004</v>
      </c>
      <c r="D50" s="34">
        <f>SUM(D46:D49)</f>
        <v>7463785.12</v>
      </c>
      <c r="E50" s="34">
        <f>SUM(E46:E49)</f>
        <v>102998.4</v>
      </c>
      <c r="H50" s="32"/>
      <c r="I50" s="13"/>
      <c r="J50" s="13"/>
      <c r="K50" s="13"/>
    </row>
    <row r="51" spans="2:11" ht="18.75">
      <c r="B51" s="10" t="s">
        <v>1516</v>
      </c>
      <c r="C51" s="42">
        <v>4586011</v>
      </c>
      <c r="D51" s="42">
        <v>4448430.67</v>
      </c>
      <c r="E51" s="42">
        <v>3927.0999999999995</v>
      </c>
      <c r="I51" s="13">
        <v>4586011</v>
      </c>
      <c r="J51" s="13">
        <v>4448430.67</v>
      </c>
      <c r="K51" s="13">
        <v>3927.0999999999995</v>
      </c>
    </row>
    <row r="52" spans="2:11" ht="18.75">
      <c r="B52" s="11" t="s">
        <v>1523</v>
      </c>
      <c r="C52" s="28">
        <v>152711</v>
      </c>
      <c r="D52" s="29">
        <v>11837</v>
      </c>
      <c r="E52" s="30">
        <v>581.34</v>
      </c>
      <c r="I52" s="20">
        <f>SUM(I49:I51)</f>
        <v>42205003.660000004</v>
      </c>
      <c r="J52" s="20">
        <f>SUM(J49:J51)</f>
        <v>9655660.42</v>
      </c>
      <c r="K52" s="20">
        <f>SUM(K49:K51)</f>
        <v>95714.9</v>
      </c>
    </row>
    <row r="53" spans="2:5" ht="18.75">
      <c r="B53" s="11" t="s">
        <v>1524</v>
      </c>
      <c r="C53" s="28">
        <v>676114</v>
      </c>
      <c r="D53" s="29">
        <v>243328</v>
      </c>
      <c r="E53" s="29">
        <v>2056.8</v>
      </c>
    </row>
    <row r="54" spans="2:5" ht="18.75">
      <c r="B54" s="11" t="s">
        <v>1525</v>
      </c>
      <c r="C54" s="28">
        <v>472358</v>
      </c>
      <c r="D54" s="29">
        <v>1620</v>
      </c>
      <c r="E54" s="29">
        <v>1298</v>
      </c>
    </row>
    <row r="55" spans="2:5" ht="18.75">
      <c r="B55" s="11" t="s">
        <v>1526</v>
      </c>
      <c r="C55" s="28">
        <v>893674</v>
      </c>
      <c r="D55" s="29">
        <v>0</v>
      </c>
      <c r="E55" s="29">
        <v>1174.3</v>
      </c>
    </row>
    <row r="56" spans="2:5" ht="18.75">
      <c r="B56" s="11" t="s">
        <v>1527</v>
      </c>
      <c r="C56" s="28">
        <v>496716</v>
      </c>
      <c r="D56" s="29">
        <v>103091</v>
      </c>
      <c r="E56" s="29">
        <v>1161.4</v>
      </c>
    </row>
    <row r="57" spans="2:5" ht="18.75">
      <c r="B57" s="11" t="s">
        <v>1528</v>
      </c>
      <c r="C57" s="28">
        <v>563114</v>
      </c>
      <c r="D57" s="29">
        <v>223787</v>
      </c>
      <c r="E57" s="29">
        <v>1523.6</v>
      </c>
    </row>
    <row r="58" spans="2:5" ht="18.75">
      <c r="B58" s="11"/>
      <c r="C58" s="36">
        <f>SUM(C52:C57)</f>
        <v>3254687</v>
      </c>
      <c r="D58" s="30">
        <f>SUM(D52:D57)</f>
        <v>583663</v>
      </c>
      <c r="E58" s="30">
        <f>SUM(E52:E57)</f>
        <v>7795.4400000000005</v>
      </c>
    </row>
    <row r="59" spans="2:5" ht="18.75">
      <c r="B59" s="10" t="s">
        <v>1516</v>
      </c>
      <c r="C59" s="42">
        <v>271476</v>
      </c>
      <c r="D59" s="42">
        <v>184944</v>
      </c>
      <c r="E59" s="42">
        <v>333</v>
      </c>
    </row>
    <row r="60" spans="2:5" ht="18.75">
      <c r="B60" s="11" t="s">
        <v>1529</v>
      </c>
      <c r="C60" s="12">
        <v>2481379</v>
      </c>
      <c r="D60" s="6">
        <v>969711</v>
      </c>
      <c r="E60" s="6">
        <v>4075.65</v>
      </c>
    </row>
    <row r="61" spans="2:5" ht="18.75">
      <c r="B61" s="11" t="s">
        <v>1530</v>
      </c>
      <c r="C61" s="17">
        <v>2371021</v>
      </c>
      <c r="D61" s="6">
        <v>0</v>
      </c>
      <c r="E61" s="17">
        <v>819.4</v>
      </c>
    </row>
    <row r="62" spans="2:12" ht="18.75">
      <c r="B62" s="11" t="s">
        <v>1531</v>
      </c>
      <c r="C62" s="17">
        <v>0</v>
      </c>
      <c r="D62" s="6">
        <v>0</v>
      </c>
      <c r="E62" s="17">
        <v>951.8</v>
      </c>
      <c r="I62" s="31"/>
      <c r="J62">
        <v>130602</v>
      </c>
      <c r="L62">
        <v>3348.8999999999996</v>
      </c>
    </row>
    <row r="63" spans="2:12" ht="18.75">
      <c r="B63" s="11" t="s">
        <v>1532</v>
      </c>
      <c r="C63" s="17">
        <v>0</v>
      </c>
      <c r="D63" s="6">
        <v>0</v>
      </c>
      <c r="E63" s="17">
        <v>318.8</v>
      </c>
      <c r="J63">
        <v>509348.28</v>
      </c>
      <c r="L63">
        <v>2609.8</v>
      </c>
    </row>
    <row r="64" spans="2:12" ht="18.75">
      <c r="B64" s="11" t="s">
        <v>1533</v>
      </c>
      <c r="C64" s="17">
        <v>15167001.88</v>
      </c>
      <c r="D64" s="17">
        <v>9238451.6</v>
      </c>
      <c r="E64" s="17">
        <v>903.7</v>
      </c>
      <c r="F64" s="1"/>
      <c r="J64">
        <v>186954</v>
      </c>
      <c r="L64">
        <v>6672.9000000000015</v>
      </c>
    </row>
    <row r="65" spans="2:12" ht="18.75">
      <c r="B65" s="11" t="s">
        <v>1534</v>
      </c>
      <c r="C65" s="17"/>
      <c r="D65" s="17"/>
      <c r="E65" s="17">
        <v>157.4</v>
      </c>
      <c r="J65">
        <v>41437</v>
      </c>
      <c r="L65">
        <v>1588.6999999999998</v>
      </c>
    </row>
    <row r="66" spans="2:12" ht="18.75">
      <c r="B66" s="11" t="s">
        <v>1535</v>
      </c>
      <c r="C66" s="17">
        <v>138249</v>
      </c>
      <c r="D66" s="17">
        <v>0</v>
      </c>
      <c r="E66" s="17">
        <v>340</v>
      </c>
      <c r="J66">
        <v>487736.28</v>
      </c>
      <c r="L66">
        <v>1807.6</v>
      </c>
    </row>
    <row r="67" spans="2:12" ht="18.75">
      <c r="B67" s="11" t="s">
        <v>1536</v>
      </c>
      <c r="C67" s="17">
        <v>1598747</v>
      </c>
      <c r="D67" s="17">
        <v>1022866</v>
      </c>
      <c r="E67" s="17">
        <v>3113.8</v>
      </c>
      <c r="J67">
        <v>73846.36</v>
      </c>
      <c r="L67">
        <v>2128.8</v>
      </c>
    </row>
    <row r="68" spans="2:12" ht="18.75">
      <c r="B68" s="11" t="s">
        <v>1537</v>
      </c>
      <c r="C68" s="17">
        <v>0</v>
      </c>
      <c r="D68" s="17">
        <v>0</v>
      </c>
      <c r="E68" s="17"/>
      <c r="J68">
        <v>98450</v>
      </c>
      <c r="L68">
        <v>3823.9</v>
      </c>
    </row>
    <row r="69" spans="3:12" ht="18">
      <c r="C69" s="37">
        <f>SUM(C60:C68)</f>
        <v>21756397.880000003</v>
      </c>
      <c r="D69" s="38">
        <f>SUM(D60:D68)</f>
        <v>11231028.6</v>
      </c>
      <c r="E69" s="38">
        <f>SUM(E60:E68)</f>
        <v>10680.55</v>
      </c>
      <c r="J69">
        <v>169024.55</v>
      </c>
      <c r="L69">
        <v>672.4999999999999</v>
      </c>
    </row>
    <row r="70" spans="10:12" ht="12.75">
      <c r="J70">
        <v>75000.28</v>
      </c>
      <c r="L70">
        <v>3186.7</v>
      </c>
    </row>
    <row r="71" spans="10:12" ht="12.75">
      <c r="J71">
        <v>103443.89</v>
      </c>
      <c r="L71">
        <v>4385.9</v>
      </c>
    </row>
    <row r="72" spans="3:12" ht="18.75">
      <c r="C72" s="23"/>
      <c r="D72" s="2"/>
      <c r="E72" s="2"/>
      <c r="J72">
        <v>137565</v>
      </c>
      <c r="L72">
        <v>1455.6000000000004</v>
      </c>
    </row>
    <row r="73" spans="10:12" ht="12.75">
      <c r="J73">
        <v>33189</v>
      </c>
      <c r="L73">
        <v>1078</v>
      </c>
    </row>
    <row r="74" spans="10:12" ht="12.75">
      <c r="J74">
        <v>42148</v>
      </c>
      <c r="L74">
        <v>2054.1</v>
      </c>
    </row>
    <row r="75" spans="10:12" ht="12.75">
      <c r="J75">
        <v>113594.27</v>
      </c>
      <c r="L75">
        <v>4435.1</v>
      </c>
    </row>
    <row r="76" spans="3:12" ht="18">
      <c r="C76" s="39">
        <f>C42+C50+C58+C69</f>
        <v>79248795.03</v>
      </c>
      <c r="D76" s="38">
        <f>D41+D50+D58+D69</f>
        <v>20307977.72</v>
      </c>
      <c r="E76" s="38">
        <f>E41+E50+E58+E69</f>
        <v>137721.19</v>
      </c>
      <c r="J76">
        <v>523973.52</v>
      </c>
      <c r="L76">
        <v>9810.6</v>
      </c>
    </row>
    <row r="77" spans="10:12" ht="12.75">
      <c r="J77">
        <v>705152.7000000001</v>
      </c>
      <c r="L77">
        <v>11296</v>
      </c>
    </row>
    <row r="78" spans="2:12" ht="18">
      <c r="B78" s="1" t="s">
        <v>1516</v>
      </c>
      <c r="C78" s="38">
        <f>C45+C51+C59</f>
        <v>5406763</v>
      </c>
      <c r="D78" s="38">
        <f>D51+D59</f>
        <v>4633374.67</v>
      </c>
      <c r="E78" s="38">
        <f>E45+E51+E59</f>
        <v>4953.799999999999</v>
      </c>
      <c r="J78">
        <v>304464.81</v>
      </c>
      <c r="L78">
        <v>5765.5</v>
      </c>
    </row>
    <row r="79" spans="10:12" ht="12.75">
      <c r="J79">
        <v>8841</v>
      </c>
      <c r="L79">
        <v>407.59999999999997</v>
      </c>
    </row>
    <row r="80" spans="10:12" ht="12.75">
      <c r="J80">
        <v>12780.5</v>
      </c>
      <c r="L80">
        <v>505.90000000000003</v>
      </c>
    </row>
    <row r="81" spans="10:12" ht="12.75">
      <c r="J81">
        <v>30121</v>
      </c>
      <c r="L81">
        <v>990.5</v>
      </c>
    </row>
    <row r="82" spans="10:12" ht="12.75">
      <c r="J82">
        <v>20390.5</v>
      </c>
      <c r="L82">
        <v>831.1</v>
      </c>
    </row>
    <row r="83" spans="10:12" ht="12.75">
      <c r="J83">
        <v>44061</v>
      </c>
      <c r="L83">
        <v>1079.3999999999999</v>
      </c>
    </row>
    <row r="84" spans="10:12" ht="12.75">
      <c r="J84">
        <v>57002</v>
      </c>
      <c r="L84">
        <v>1375.1</v>
      </c>
    </row>
    <row r="85" spans="10:12" ht="12.75">
      <c r="J85">
        <v>36455</v>
      </c>
      <c r="L85">
        <v>1297</v>
      </c>
    </row>
    <row r="86" spans="10:12" ht="12.75">
      <c r="J86">
        <v>22961.5</v>
      </c>
      <c r="L86">
        <v>640.3</v>
      </c>
    </row>
    <row r="87" spans="10:12" ht="12.75">
      <c r="J87">
        <v>53094</v>
      </c>
      <c r="L87">
        <v>1146</v>
      </c>
    </row>
    <row r="88" spans="10:12" ht="12.75">
      <c r="J88">
        <v>18973</v>
      </c>
      <c r="L88">
        <v>560.4</v>
      </c>
    </row>
    <row r="89" spans="10:12" ht="12.75">
      <c r="J89">
        <v>5543</v>
      </c>
      <c r="L89">
        <v>2171</v>
      </c>
    </row>
    <row r="90" spans="10:12" ht="12.75">
      <c r="J90">
        <v>106116.3</v>
      </c>
      <c r="L90">
        <v>2054.9</v>
      </c>
    </row>
    <row r="91" spans="10:12" ht="12.75">
      <c r="J91">
        <v>13861</v>
      </c>
      <c r="L91">
        <v>753.5999999999999</v>
      </c>
    </row>
    <row r="92" spans="10:12" ht="12.75">
      <c r="J92">
        <v>34482</v>
      </c>
      <c r="L92">
        <v>1360.5</v>
      </c>
    </row>
    <row r="93" spans="10:12" ht="12.75">
      <c r="J93">
        <v>408478.20999999996</v>
      </c>
      <c r="L93">
        <v>3364.9</v>
      </c>
    </row>
    <row r="94" spans="10:12" ht="12.75">
      <c r="J94">
        <v>2192</v>
      </c>
      <c r="L94">
        <v>249.5</v>
      </c>
    </row>
    <row r="95" spans="10:12" ht="12.75">
      <c r="J95">
        <v>17305.6</v>
      </c>
      <c r="L95">
        <v>679.5</v>
      </c>
    </row>
    <row r="96" spans="10:12" ht="12.75">
      <c r="J96">
        <v>130251.18</v>
      </c>
      <c r="L96">
        <v>1876.3</v>
      </c>
    </row>
    <row r="97" spans="10:12" ht="12.75">
      <c r="J97">
        <v>16091</v>
      </c>
      <c r="L97">
        <v>898.4000000000001</v>
      </c>
    </row>
    <row r="98" spans="10:12" ht="12.75">
      <c r="J98">
        <v>7570.44</v>
      </c>
      <c r="L98">
        <v>580.9</v>
      </c>
    </row>
    <row r="99" spans="10:12" ht="12.75">
      <c r="J99">
        <v>62996.03</v>
      </c>
      <c r="L99">
        <v>1257.7</v>
      </c>
    </row>
    <row r="100" spans="10:12" ht="12.75">
      <c r="J100">
        <v>361733.55</v>
      </c>
      <c r="L100">
        <v>1586.7</v>
      </c>
    </row>
    <row r="101" spans="9:12" ht="12.75">
      <c r="I101" s="19"/>
      <c r="J101">
        <f>SUM(J62:J100)</f>
        <v>5207229.75</v>
      </c>
      <c r="L101">
        <f>SUM(L62:L100)</f>
        <v>91787.79999999999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7.57421875" style="0" customWidth="1"/>
    <col min="4" max="4" width="27.8515625" style="0" customWidth="1"/>
  </cols>
  <sheetData>
    <row r="2" spans="1:4" ht="18.75">
      <c r="A2" s="18" t="s">
        <v>1538</v>
      </c>
      <c r="B2" s="17">
        <v>4812326.12</v>
      </c>
      <c r="C2" s="17">
        <v>2020225.42</v>
      </c>
      <c r="D2" s="17">
        <v>16255.98</v>
      </c>
    </row>
    <row r="3" spans="1:4" ht="18.75">
      <c r="A3" s="18" t="s">
        <v>1539</v>
      </c>
      <c r="B3" s="25">
        <v>622707</v>
      </c>
      <c r="C3" s="17">
        <v>361517</v>
      </c>
      <c r="D3" s="17">
        <v>888.2</v>
      </c>
    </row>
    <row r="4" spans="1:4" ht="18.75">
      <c r="A4" s="26" t="s">
        <v>1516</v>
      </c>
      <c r="B4" s="24">
        <v>4464113.5</v>
      </c>
      <c r="C4" s="27"/>
      <c r="D4" s="27">
        <v>4465.8</v>
      </c>
    </row>
    <row r="5" spans="1:4" ht="18.75">
      <c r="A5" s="18" t="s">
        <v>1540</v>
      </c>
      <c r="B5" s="17">
        <v>16771102.16</v>
      </c>
      <c r="C5" s="17">
        <v>7796876</v>
      </c>
      <c r="D5" s="17">
        <v>12402.9</v>
      </c>
    </row>
    <row r="6" spans="1:4" ht="18.75">
      <c r="A6" s="18" t="s">
        <v>1582</v>
      </c>
      <c r="B6" s="17">
        <v>12989140</v>
      </c>
      <c r="C6" s="17">
        <v>6270784</v>
      </c>
      <c r="D6" s="17">
        <v>56089</v>
      </c>
    </row>
    <row r="7" spans="1:4" ht="18.75">
      <c r="A7" s="18" t="s">
        <v>1584</v>
      </c>
      <c r="B7" s="17">
        <v>4342737</v>
      </c>
      <c r="C7" s="17">
        <v>1541045</v>
      </c>
      <c r="D7" s="17">
        <v>5424.1</v>
      </c>
    </row>
    <row r="8" spans="1:4" ht="18.75">
      <c r="A8" s="18" t="s">
        <v>1587</v>
      </c>
      <c r="B8" s="17">
        <v>862175.11</v>
      </c>
      <c r="C8" s="17">
        <v>295634.14</v>
      </c>
      <c r="D8" s="17">
        <v>16718.3</v>
      </c>
    </row>
    <row r="9" spans="1:4" ht="18.75">
      <c r="A9" s="18" t="s">
        <v>1588</v>
      </c>
      <c r="B9" s="17">
        <v>0</v>
      </c>
      <c r="C9" s="17">
        <v>0</v>
      </c>
      <c r="D9" s="17">
        <v>0</v>
      </c>
    </row>
    <row r="10" spans="1:4" ht="18.75">
      <c r="A10" s="18" t="s">
        <v>1595</v>
      </c>
      <c r="B10" s="17">
        <v>1450929</v>
      </c>
      <c r="C10" s="17">
        <v>1052672</v>
      </c>
      <c r="D10" s="17">
        <v>2372.4</v>
      </c>
    </row>
    <row r="11" spans="1:4" ht="18.75">
      <c r="A11" s="18" t="s">
        <v>1602</v>
      </c>
      <c r="B11" s="17">
        <v>1070089</v>
      </c>
      <c r="C11" s="17">
        <v>562227</v>
      </c>
      <c r="D11" s="17">
        <v>5556.4</v>
      </c>
    </row>
    <row r="12" spans="1:4" ht="18.75">
      <c r="A12" s="10" t="s">
        <v>1516</v>
      </c>
      <c r="B12" s="15">
        <v>296852</v>
      </c>
      <c r="C12" s="15">
        <v>122417</v>
      </c>
      <c r="D12" s="15">
        <v>324.7</v>
      </c>
    </row>
    <row r="13" spans="1:4" ht="18.75">
      <c r="A13" s="18" t="s">
        <v>1603</v>
      </c>
      <c r="B13" s="17">
        <v>0</v>
      </c>
      <c r="C13" s="17">
        <v>0</v>
      </c>
      <c r="D13" s="17">
        <v>0</v>
      </c>
    </row>
    <row r="14" spans="1:4" ht="18.75">
      <c r="A14" s="18" t="s">
        <v>1604</v>
      </c>
      <c r="B14" s="17"/>
      <c r="C14" s="17"/>
      <c r="D14" s="17"/>
    </row>
    <row r="15" spans="1:4" ht="18.75">
      <c r="A15" s="22" t="s">
        <v>1605</v>
      </c>
      <c r="B15" s="14">
        <v>0</v>
      </c>
      <c r="C15" s="14"/>
      <c r="D15" s="14"/>
    </row>
    <row r="17" spans="2:4" ht="18.75">
      <c r="B17" s="2">
        <f>B2+B3+B5+B6+B7+B8+B10+B11</f>
        <v>42921205.39</v>
      </c>
      <c r="C17" s="2">
        <f>C2+C3+C5+C6+C7+C8+C10+C11</f>
        <v>19900980.560000002</v>
      </c>
      <c r="D17" s="2">
        <f>D2+D3+D5+D6+D7+D8+D10+D11</f>
        <v>115707.28</v>
      </c>
    </row>
    <row r="19" spans="1:4" ht="12.75">
      <c r="A19" s="1" t="s">
        <v>1516</v>
      </c>
      <c r="B19">
        <f>B4+B12</f>
        <v>4760965.5</v>
      </c>
      <c r="C19">
        <f>C12</f>
        <v>122417</v>
      </c>
      <c r="D19">
        <f>D4+D12</f>
        <v>4790.5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2018-06-27T06:03:53Z</cp:lastPrinted>
  <dcterms:created xsi:type="dcterms:W3CDTF">1996-10-08T23:32:33Z</dcterms:created>
  <dcterms:modified xsi:type="dcterms:W3CDTF">2018-06-27T06:04:48Z</dcterms:modified>
  <cp:category/>
  <cp:version/>
  <cp:contentType/>
  <cp:contentStatus/>
</cp:coreProperties>
</file>